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-120" windowWidth="15312" windowHeight="11016"/>
  </bookViews>
  <sheets>
    <sheet name="Свод Рес" sheetId="6" r:id="rId1"/>
  </sheets>
  <definedNames>
    <definedName name="Z_293D0460_A472_11D6_8973_90B4034B8D20_.wvu.PrintArea" localSheetId="0" hidden="1">'Свод Рес'!$A$1:$J$335</definedName>
    <definedName name="Z_293D0460_A472_11D6_8973_90B4034B8D20_.wvu.PrintTitles" localSheetId="0" hidden="1">'Свод Рес'!$5:$9</definedName>
    <definedName name="Z_293D0460_A472_11D6_8973_90B4034B8D20_.wvu.Rows" localSheetId="0" hidden="1">'Свод Рес'!$265:$299</definedName>
    <definedName name="Z_44A0AE11_7ED7_458F_8886_3892C56D6B21_.wvu.PrintTitles" localSheetId="0" hidden="1">'Свод Рес'!$5:$9</definedName>
    <definedName name="Z_48431510_E80F_4067_B029_B83DBBE60E27_.wvu.PrintArea" localSheetId="0" hidden="1">'Свод Рес'!$A$1:$J$334</definedName>
    <definedName name="Z_48431510_E80F_4067_B029_B83DBBE60E27_.wvu.PrintTitles" localSheetId="0" hidden="1">'Свод Рес'!$5:$9</definedName>
    <definedName name="Z_48431510_E80F_4067_B029_B83DBBE60E27_.wvu.Rows" localSheetId="0" hidden="1">'Свод Рес'!$155:$155,'Свод Рес'!#REF!</definedName>
    <definedName name="Z_920D9248_701A_40E7_ADF7_BF89737A6AB3_.wvu.PrintArea" localSheetId="0" hidden="1">'Свод Рес'!$A$1:$J$334</definedName>
    <definedName name="Z_920D9248_701A_40E7_ADF7_BF89737A6AB3_.wvu.PrintTitles" localSheetId="0" hidden="1">'Свод Рес'!$5:$9</definedName>
    <definedName name="Z_9245CD29_C61A_4C13_949F_647E13D93554_.wvu.PrintArea" localSheetId="0" hidden="1">'Свод Рес'!$A$1:$J$334</definedName>
    <definedName name="Z_9245CD29_C61A_4C13_949F_647E13D93554_.wvu.PrintTitles" localSheetId="0" hidden="1">'Свод Рес'!$5:$9</definedName>
    <definedName name="Z_DBFDD620_A52F_11D6_8A47_0050FC4FAA03_.wvu.PrintArea" localSheetId="0" hidden="1">'Свод Рес'!$A$1:$J$334</definedName>
    <definedName name="Z_DBFDD620_A52F_11D6_8A47_0050FC4FAA03_.wvu.PrintTitles" localSheetId="0" hidden="1">'Свод Рес'!$5:$9</definedName>
    <definedName name="_xlnm.Print_Titles" localSheetId="0">'Свод Рес'!$5:$9</definedName>
    <definedName name="_xlnm.Print_Area" localSheetId="0">'Свод Рес'!$A$1:$J$334</definedName>
  </definedNames>
  <calcPr calcId="144525"/>
  <customWorkbookViews>
    <customWorkbookView name="FuckYouBill - Личное представление" guid="{9245CD29-C61A-4C13-949F-647E13D93554}" mergeInterval="0" personalView="1" maximized="1" xWindow="1" yWindow="1" windowWidth="1024" windowHeight="547" activeSheetId="6"/>
    <customWorkbookView name="Customer - Личное представление" guid="{920D9248-701A-40E7-ADF7-BF89737A6AB3}" mergeInterval="0" personalView="1" maximized="1" windowWidth="1020" windowHeight="569" activeSheetId="6"/>
    <customWorkbookView name="1 - Личное представление" guid="{48431510-E80F-4067-B029-B83DBBE60E27}" mergeInterval="0" personalView="1" maximized="1" windowWidth="796" windowHeight="438" activeSheetId="6"/>
    <customWorkbookView name="*** - Личное представление" guid="{293D0460-A472-11D6-8973-90B4034B8D20}" mergeInterval="0" personalView="1" maximized="1" windowWidth="716" windowHeight="291" activeSheetId="6"/>
    <customWorkbookView name="User - Личное представление" guid="{DBFDD620-A52F-11D6-8A47-0050FC4FAA03}" mergeInterval="0" personalView="1" maximized="1" windowWidth="1020" windowHeight="565" activeSheetId="6"/>
    <customWorkbookView name="Client - Личное представление" guid="{44A0AE11-7ED7-458F-8886-3892C56D6B21}" mergeInterval="0" personalView="1" maximized="1" windowWidth="1020" windowHeight="569" activeSheetId="6"/>
  </customWorkbookViews>
</workbook>
</file>

<file path=xl/calcChain.xml><?xml version="1.0" encoding="utf-8"?>
<calcChain xmlns="http://schemas.openxmlformats.org/spreadsheetml/2006/main">
  <c r="D131" i="6"/>
  <c r="C133"/>
  <c r="G114"/>
  <c r="G303" l="1"/>
  <c r="G302"/>
  <c r="D301"/>
  <c r="D302"/>
  <c r="E285" l="1"/>
  <c r="E279"/>
  <c r="E273"/>
  <c r="E272"/>
  <c r="G284" l="1"/>
  <c r="E136" l="1"/>
  <c r="E26" l="1"/>
  <c r="E32"/>
  <c r="E38"/>
  <c r="E44"/>
  <c r="E50"/>
  <c r="E56"/>
  <c r="E62"/>
  <c r="E61" l="1"/>
  <c r="E60"/>
  <c r="B268"/>
  <c r="B20" l="1"/>
  <c r="E322" l="1"/>
  <c r="E310"/>
  <c r="E255"/>
  <c r="E248"/>
  <c r="E241"/>
  <c r="E234"/>
  <c r="E228"/>
  <c r="E214"/>
  <c r="E208"/>
  <c r="E182"/>
  <c r="E175"/>
  <c r="E169"/>
  <c r="E144"/>
  <c r="D144"/>
  <c r="E138"/>
  <c r="E126"/>
  <c r="E132"/>
  <c r="E120"/>
  <c r="E114"/>
  <c r="E108"/>
  <c r="E43" l="1"/>
  <c r="C19" l="1"/>
  <c r="E49"/>
  <c r="E131" l="1"/>
  <c r="G297"/>
  <c r="G296"/>
  <c r="G291"/>
  <c r="G290"/>
  <c r="E195"/>
  <c r="G198"/>
  <c r="E207"/>
  <c r="E206"/>
  <c r="D25"/>
  <c r="J205" l="1"/>
  <c r="C205"/>
  <c r="G206"/>
  <c r="G207"/>
  <c r="E125" l="1"/>
  <c r="D166" l="1"/>
  <c r="C70" l="1"/>
  <c r="C20" l="1"/>
  <c r="B101" l="1"/>
  <c r="D130"/>
  <c r="C268"/>
  <c r="B221"/>
  <c r="B258" l="1"/>
  <c r="C258"/>
  <c r="C71" l="1"/>
  <c r="C69" l="1"/>
  <c r="B218"/>
  <c r="B267"/>
  <c r="B266"/>
  <c r="C100"/>
  <c r="B100"/>
  <c r="B99" s="1"/>
  <c r="B72" l="1"/>
  <c r="B19" l="1"/>
  <c r="J19" l="1"/>
  <c r="I19"/>
  <c r="H19"/>
  <c r="F19"/>
  <c r="F172" l="1"/>
  <c r="E173"/>
  <c r="G167"/>
  <c r="G166"/>
  <c r="F123"/>
  <c r="E166"/>
  <c r="E194"/>
  <c r="E193"/>
  <c r="E187"/>
  <c r="E188"/>
  <c r="D125" l="1"/>
  <c r="C220"/>
  <c r="B220"/>
  <c r="D261"/>
  <c r="B18"/>
  <c r="B17" s="1"/>
  <c r="I29"/>
  <c r="I33" s="1"/>
  <c r="H29"/>
  <c r="H33" s="1"/>
  <c r="F29"/>
  <c r="F33" s="1"/>
  <c r="E226"/>
  <c r="G168" l="1"/>
  <c r="E168"/>
  <c r="F219"/>
  <c r="E239"/>
  <c r="J161"/>
  <c r="I161"/>
  <c r="H161"/>
  <c r="F161"/>
  <c r="C161"/>
  <c r="C13" s="1"/>
  <c r="B161"/>
  <c r="B13" s="1"/>
  <c r="J165"/>
  <c r="I165"/>
  <c r="H165"/>
  <c r="F165"/>
  <c r="F170" s="1"/>
  <c r="C165"/>
  <c r="C170" s="1"/>
  <c r="B165"/>
  <c r="B170" s="1"/>
  <c r="B178"/>
  <c r="B183" s="1"/>
  <c r="D168"/>
  <c r="B71"/>
  <c r="D71" s="1"/>
  <c r="B302"/>
  <c r="F218"/>
  <c r="E30"/>
  <c r="C304"/>
  <c r="B304"/>
  <c r="F221"/>
  <c r="C162"/>
  <c r="C218"/>
  <c r="E232"/>
  <c r="D138"/>
  <c r="G90"/>
  <c r="G25"/>
  <c r="J93"/>
  <c r="I93"/>
  <c r="I97" s="1"/>
  <c r="H93"/>
  <c r="H97" s="1"/>
  <c r="G328"/>
  <c r="G327"/>
  <c r="G326"/>
  <c r="G322"/>
  <c r="G321"/>
  <c r="G320"/>
  <c r="G316"/>
  <c r="G315"/>
  <c r="G314"/>
  <c r="G310"/>
  <c r="G309"/>
  <c r="G308"/>
  <c r="G298"/>
  <c r="G292"/>
  <c r="G286"/>
  <c r="G285"/>
  <c r="G280"/>
  <c r="G279"/>
  <c r="G278"/>
  <c r="G274"/>
  <c r="G273"/>
  <c r="G272"/>
  <c r="G262"/>
  <c r="G260"/>
  <c r="G259"/>
  <c r="G234"/>
  <c r="G233"/>
  <c r="G232"/>
  <c r="G255"/>
  <c r="G254"/>
  <c r="G253"/>
  <c r="G252"/>
  <c r="G248"/>
  <c r="G247"/>
  <c r="G246"/>
  <c r="G245"/>
  <c r="G241"/>
  <c r="G240"/>
  <c r="G239"/>
  <c r="G238"/>
  <c r="G228"/>
  <c r="G227"/>
  <c r="G226"/>
  <c r="G225"/>
  <c r="G214"/>
  <c r="G213"/>
  <c r="G212"/>
  <c r="G208"/>
  <c r="G202"/>
  <c r="G201"/>
  <c r="G200"/>
  <c r="G196"/>
  <c r="G195"/>
  <c r="G194"/>
  <c r="G193"/>
  <c r="G189"/>
  <c r="G188"/>
  <c r="G187"/>
  <c r="G186"/>
  <c r="G182"/>
  <c r="G181"/>
  <c r="G180"/>
  <c r="G179"/>
  <c r="G175"/>
  <c r="G174"/>
  <c r="G173"/>
  <c r="G169"/>
  <c r="G156"/>
  <c r="G155"/>
  <c r="G154"/>
  <c r="G150"/>
  <c r="G149"/>
  <c r="G148"/>
  <c r="G144"/>
  <c r="G143"/>
  <c r="G142"/>
  <c r="G138"/>
  <c r="G137"/>
  <c r="G136"/>
  <c r="G132"/>
  <c r="G131"/>
  <c r="G130"/>
  <c r="G126"/>
  <c r="G125"/>
  <c r="G124"/>
  <c r="G120"/>
  <c r="G119"/>
  <c r="G118"/>
  <c r="G113"/>
  <c r="G112"/>
  <c r="G108"/>
  <c r="G107"/>
  <c r="G106"/>
  <c r="G96"/>
  <c r="G95"/>
  <c r="G94"/>
  <c r="G89"/>
  <c r="G88"/>
  <c r="G84"/>
  <c r="G83"/>
  <c r="G82"/>
  <c r="G78"/>
  <c r="G77"/>
  <c r="G76"/>
  <c r="G66"/>
  <c r="G32"/>
  <c r="G30"/>
  <c r="G62"/>
  <c r="G61"/>
  <c r="G60"/>
  <c r="G56"/>
  <c r="G55"/>
  <c r="G54"/>
  <c r="G50"/>
  <c r="G49"/>
  <c r="G48"/>
  <c r="G44"/>
  <c r="G43"/>
  <c r="G42"/>
  <c r="G38"/>
  <c r="G37"/>
  <c r="G36"/>
  <c r="G26"/>
  <c r="G24"/>
  <c r="E137"/>
  <c r="E25"/>
  <c r="E23" s="1"/>
  <c r="E27" s="1"/>
  <c r="D30"/>
  <c r="D240"/>
  <c r="D137"/>
  <c r="E96"/>
  <c r="D32"/>
  <c r="D26"/>
  <c r="A32"/>
  <c r="E196"/>
  <c r="F93"/>
  <c r="F97" s="1"/>
  <c r="C219"/>
  <c r="C221"/>
  <c r="B211"/>
  <c r="B215" s="1"/>
  <c r="B205"/>
  <c r="B209" s="1"/>
  <c r="B199"/>
  <c r="B203" s="1"/>
  <c r="B192"/>
  <c r="B185"/>
  <c r="B190" s="1"/>
  <c r="B172"/>
  <c r="B176" s="1"/>
  <c r="E181"/>
  <c r="E161" s="1"/>
  <c r="J251"/>
  <c r="I251"/>
  <c r="H251"/>
  <c r="J244"/>
  <c r="I244"/>
  <c r="H244"/>
  <c r="J237"/>
  <c r="I237"/>
  <c r="H237"/>
  <c r="F237"/>
  <c r="F242" s="1"/>
  <c r="E238"/>
  <c r="E240"/>
  <c r="E220" s="1"/>
  <c r="F244"/>
  <c r="F249" s="1"/>
  <c r="E245"/>
  <c r="E246"/>
  <c r="F251"/>
  <c r="F256" s="1"/>
  <c r="E252"/>
  <c r="E253"/>
  <c r="C251"/>
  <c r="C256" s="1"/>
  <c r="B251"/>
  <c r="B256" s="1"/>
  <c r="C244"/>
  <c r="B244"/>
  <c r="B249" s="1"/>
  <c r="C237"/>
  <c r="C242" s="1"/>
  <c r="B237"/>
  <c r="B242" s="1"/>
  <c r="B231"/>
  <c r="B235" s="1"/>
  <c r="C224"/>
  <c r="C229" s="1"/>
  <c r="B224"/>
  <c r="B229" s="1"/>
  <c r="J218"/>
  <c r="J219"/>
  <c r="J220"/>
  <c r="J13" s="1"/>
  <c r="I218"/>
  <c r="I219"/>
  <c r="I220"/>
  <c r="I13" s="1"/>
  <c r="H218"/>
  <c r="H219"/>
  <c r="H220"/>
  <c r="H13" s="1"/>
  <c r="F220"/>
  <c r="E225"/>
  <c r="E224" s="1"/>
  <c r="E259"/>
  <c r="E233"/>
  <c r="E231" s="1"/>
  <c r="E235" s="1"/>
  <c r="E260"/>
  <c r="B219"/>
  <c r="B217" s="1"/>
  <c r="D188"/>
  <c r="J185"/>
  <c r="I185"/>
  <c r="H185"/>
  <c r="F185"/>
  <c r="F190" s="1"/>
  <c r="E186"/>
  <c r="C185"/>
  <c r="C190" s="1"/>
  <c r="E167"/>
  <c r="E165" s="1"/>
  <c r="E170" s="1"/>
  <c r="J172"/>
  <c r="I172"/>
  <c r="H172"/>
  <c r="F176"/>
  <c r="E174"/>
  <c r="E172" s="1"/>
  <c r="C172"/>
  <c r="J178"/>
  <c r="I178"/>
  <c r="H178"/>
  <c r="F178"/>
  <c r="F183" s="1"/>
  <c r="E179"/>
  <c r="E180"/>
  <c r="C178"/>
  <c r="J192"/>
  <c r="J197" s="1"/>
  <c r="I192"/>
  <c r="I197" s="1"/>
  <c r="H192"/>
  <c r="H197" s="1"/>
  <c r="F192"/>
  <c r="F197" s="1"/>
  <c r="C192"/>
  <c r="C197" s="1"/>
  <c r="J199"/>
  <c r="I199"/>
  <c r="H199"/>
  <c r="F199"/>
  <c r="F203" s="1"/>
  <c r="E200"/>
  <c r="E201"/>
  <c r="C199"/>
  <c r="C203" s="1"/>
  <c r="I205"/>
  <c r="H205"/>
  <c r="F205"/>
  <c r="F209" s="1"/>
  <c r="J211"/>
  <c r="I211"/>
  <c r="H211"/>
  <c r="F211"/>
  <c r="F215" s="1"/>
  <c r="E212"/>
  <c r="E213"/>
  <c r="C211"/>
  <c r="E113"/>
  <c r="D149"/>
  <c r="E149"/>
  <c r="E148"/>
  <c r="E107"/>
  <c r="J135"/>
  <c r="I135"/>
  <c r="H135"/>
  <c r="F135"/>
  <c r="F139" s="1"/>
  <c r="C135"/>
  <c r="C139" s="1"/>
  <c r="B135"/>
  <c r="B139" s="1"/>
  <c r="J123"/>
  <c r="I123"/>
  <c r="I127" s="1"/>
  <c r="H123"/>
  <c r="H127" s="1"/>
  <c r="F127"/>
  <c r="E124"/>
  <c r="E123" s="1"/>
  <c r="C123"/>
  <c r="G123" s="1"/>
  <c r="B123"/>
  <c r="E112"/>
  <c r="J111"/>
  <c r="I111"/>
  <c r="H111"/>
  <c r="F111"/>
  <c r="F115" s="1"/>
  <c r="C111"/>
  <c r="C115" s="1"/>
  <c r="B111"/>
  <c r="B115" s="1"/>
  <c r="C159"/>
  <c r="F101"/>
  <c r="C101"/>
  <c r="C99" s="1"/>
  <c r="J105"/>
  <c r="I105"/>
  <c r="I109" s="1"/>
  <c r="H105"/>
  <c r="H109" s="1"/>
  <c r="F105"/>
  <c r="F109" s="1"/>
  <c r="C105"/>
  <c r="B105"/>
  <c r="B109" s="1"/>
  <c r="D107"/>
  <c r="J101"/>
  <c r="I101"/>
  <c r="H101"/>
  <c r="D113"/>
  <c r="J117"/>
  <c r="I117"/>
  <c r="I121" s="1"/>
  <c r="H117"/>
  <c r="H121" s="1"/>
  <c r="F117"/>
  <c r="F121" s="1"/>
  <c r="E118"/>
  <c r="E119"/>
  <c r="C117"/>
  <c r="C121" s="1"/>
  <c r="B117"/>
  <c r="B121" s="1"/>
  <c r="B87"/>
  <c r="B91" s="1"/>
  <c r="F87"/>
  <c r="F91" s="1"/>
  <c r="B75"/>
  <c r="B79" s="1"/>
  <c r="F75"/>
  <c r="F79" s="1"/>
  <c r="C72"/>
  <c r="B70"/>
  <c r="B69" s="1"/>
  <c r="B59"/>
  <c r="B63" s="1"/>
  <c r="J221"/>
  <c r="I221"/>
  <c r="H221"/>
  <c r="D83"/>
  <c r="J81"/>
  <c r="I81"/>
  <c r="I85" s="1"/>
  <c r="H81"/>
  <c r="H85" s="1"/>
  <c r="F81"/>
  <c r="F85" s="1"/>
  <c r="C81"/>
  <c r="C85" s="1"/>
  <c r="B81"/>
  <c r="B85" s="1"/>
  <c r="J75"/>
  <c r="I75"/>
  <c r="I79" s="1"/>
  <c r="H75"/>
  <c r="H79" s="1"/>
  <c r="C75"/>
  <c r="C79" s="1"/>
  <c r="D77"/>
  <c r="E143"/>
  <c r="D254"/>
  <c r="D247"/>
  <c r="D227"/>
  <c r="D195"/>
  <c r="D181"/>
  <c r="E83"/>
  <c r="E77"/>
  <c r="E262"/>
  <c r="E221" s="1"/>
  <c r="D262"/>
  <c r="D260"/>
  <c r="D259"/>
  <c r="J258"/>
  <c r="I258"/>
  <c r="H258"/>
  <c r="F258"/>
  <c r="F263" s="1"/>
  <c r="C263"/>
  <c r="B263"/>
  <c r="C18"/>
  <c r="F18"/>
  <c r="F17" s="1"/>
  <c r="H18"/>
  <c r="I18"/>
  <c r="J18"/>
  <c r="F20"/>
  <c r="H20"/>
  <c r="I20"/>
  <c r="B23"/>
  <c r="B27" s="1"/>
  <c r="C23"/>
  <c r="C27" s="1"/>
  <c r="F23"/>
  <c r="F27" s="1"/>
  <c r="H23"/>
  <c r="H27" s="1"/>
  <c r="I23"/>
  <c r="I27" s="1"/>
  <c r="J23"/>
  <c r="D24"/>
  <c r="B29"/>
  <c r="B33" s="1"/>
  <c r="C29"/>
  <c r="G29" s="1"/>
  <c r="E29"/>
  <c r="B35"/>
  <c r="B39" s="1"/>
  <c r="C35"/>
  <c r="C39" s="1"/>
  <c r="F35"/>
  <c r="F39" s="1"/>
  <c r="H35"/>
  <c r="H39" s="1"/>
  <c r="I35"/>
  <c r="I39" s="1"/>
  <c r="J35"/>
  <c r="D36"/>
  <c r="E36"/>
  <c r="D37"/>
  <c r="E37"/>
  <c r="D38"/>
  <c r="B41"/>
  <c r="B45" s="1"/>
  <c r="C41"/>
  <c r="C45" s="1"/>
  <c r="H41"/>
  <c r="H45" s="1"/>
  <c r="I41"/>
  <c r="I45" s="1"/>
  <c r="J41"/>
  <c r="D42"/>
  <c r="E42"/>
  <c r="F41" s="1"/>
  <c r="D43"/>
  <c r="D44"/>
  <c r="B47"/>
  <c r="B51" s="1"/>
  <c r="C47"/>
  <c r="F47"/>
  <c r="F51" s="1"/>
  <c r="H47"/>
  <c r="H51" s="1"/>
  <c r="I47"/>
  <c r="I51" s="1"/>
  <c r="J47"/>
  <c r="D48"/>
  <c r="E48"/>
  <c r="D49"/>
  <c r="D50"/>
  <c r="B53"/>
  <c r="B57" s="1"/>
  <c r="C53"/>
  <c r="F53"/>
  <c r="F57" s="1"/>
  <c r="H53"/>
  <c r="H57" s="1"/>
  <c r="I53"/>
  <c r="I57" s="1"/>
  <c r="J53"/>
  <c r="D54"/>
  <c r="E54"/>
  <c r="D55"/>
  <c r="E55"/>
  <c r="D56"/>
  <c r="C59"/>
  <c r="C63" s="1"/>
  <c r="H59"/>
  <c r="H63" s="1"/>
  <c r="I59"/>
  <c r="I63" s="1"/>
  <c r="J59"/>
  <c r="D60"/>
  <c r="F59"/>
  <c r="F63" s="1"/>
  <c r="D61"/>
  <c r="D62"/>
  <c r="B65"/>
  <c r="D65" s="1"/>
  <c r="C65"/>
  <c r="G65" s="1"/>
  <c r="F65"/>
  <c r="H65"/>
  <c r="I65"/>
  <c r="J65"/>
  <c r="D66"/>
  <c r="E66"/>
  <c r="E65" s="1"/>
  <c r="D67"/>
  <c r="D68" s="1"/>
  <c r="E67"/>
  <c r="E20" s="1"/>
  <c r="G67"/>
  <c r="G68" s="1"/>
  <c r="F70"/>
  <c r="H70"/>
  <c r="I70"/>
  <c r="J70"/>
  <c r="J69" s="1"/>
  <c r="F71"/>
  <c r="H71"/>
  <c r="I71"/>
  <c r="J71"/>
  <c r="F72"/>
  <c r="H72"/>
  <c r="I72"/>
  <c r="J72"/>
  <c r="D76"/>
  <c r="E76"/>
  <c r="D78"/>
  <c r="E78"/>
  <c r="D82"/>
  <c r="E82"/>
  <c r="D84"/>
  <c r="E84"/>
  <c r="C87"/>
  <c r="H87"/>
  <c r="H91" s="1"/>
  <c r="I87"/>
  <c r="I91" s="1"/>
  <c r="J87"/>
  <c r="D88"/>
  <c r="E88"/>
  <c r="D89"/>
  <c r="E89"/>
  <c r="D90"/>
  <c r="E90"/>
  <c r="B93"/>
  <c r="B97" s="1"/>
  <c r="C93"/>
  <c r="C97" s="1"/>
  <c r="D94"/>
  <c r="E94"/>
  <c r="D95"/>
  <c r="E95"/>
  <c r="D96"/>
  <c r="F100"/>
  <c r="H100"/>
  <c r="I100"/>
  <c r="J100"/>
  <c r="B102"/>
  <c r="C102"/>
  <c r="F102"/>
  <c r="H102"/>
  <c r="I102"/>
  <c r="J102"/>
  <c r="D106"/>
  <c r="E106"/>
  <c r="D108"/>
  <c r="D112"/>
  <c r="D114"/>
  <c r="D118"/>
  <c r="D119"/>
  <c r="D120"/>
  <c r="D124"/>
  <c r="D126"/>
  <c r="B129"/>
  <c r="B133" s="1"/>
  <c r="C129"/>
  <c r="F129"/>
  <c r="H129"/>
  <c r="H133" s="1"/>
  <c r="I129"/>
  <c r="I133" s="1"/>
  <c r="J129"/>
  <c r="E130"/>
  <c r="E129" s="1"/>
  <c r="E133" s="1"/>
  <c r="D132"/>
  <c r="D136"/>
  <c r="B141"/>
  <c r="B145" s="1"/>
  <c r="C141"/>
  <c r="C145" s="1"/>
  <c r="F141"/>
  <c r="F145" s="1"/>
  <c r="H141"/>
  <c r="I141"/>
  <c r="J141"/>
  <c r="D142"/>
  <c r="D141" s="1"/>
  <c r="E142"/>
  <c r="D143"/>
  <c r="B147"/>
  <c r="B151" s="1"/>
  <c r="C147"/>
  <c r="C151" s="1"/>
  <c r="F147"/>
  <c r="F151" s="1"/>
  <c r="H147"/>
  <c r="I147"/>
  <c r="J147"/>
  <c r="D148"/>
  <c r="D147" s="1"/>
  <c r="D150"/>
  <c r="E150"/>
  <c r="E102" s="1"/>
  <c r="B153"/>
  <c r="B157" s="1"/>
  <c r="C153"/>
  <c r="G153" s="1"/>
  <c r="D154"/>
  <c r="E154"/>
  <c r="E153" s="1"/>
  <c r="E157" s="1"/>
  <c r="D156"/>
  <c r="B159"/>
  <c r="F159"/>
  <c r="H159"/>
  <c r="I159"/>
  <c r="J159"/>
  <c r="B160"/>
  <c r="C160"/>
  <c r="F160"/>
  <c r="H160"/>
  <c r="I160"/>
  <c r="J160"/>
  <c r="B162"/>
  <c r="F162"/>
  <c r="G162" s="1"/>
  <c r="H162"/>
  <c r="I162"/>
  <c r="J162"/>
  <c r="D167"/>
  <c r="D169"/>
  <c r="D173"/>
  <c r="D174"/>
  <c r="D175"/>
  <c r="D179"/>
  <c r="D180"/>
  <c r="D182"/>
  <c r="D186"/>
  <c r="D187"/>
  <c r="D189"/>
  <c r="E189"/>
  <c r="D193"/>
  <c r="D194"/>
  <c r="D196"/>
  <c r="D200"/>
  <c r="D201"/>
  <c r="D202"/>
  <c r="E202"/>
  <c r="D206"/>
  <c r="D207"/>
  <c r="D208"/>
  <c r="D212"/>
  <c r="D213"/>
  <c r="D214"/>
  <c r="F224"/>
  <c r="H224"/>
  <c r="I224"/>
  <c r="J224"/>
  <c r="D225"/>
  <c r="D226"/>
  <c r="D228"/>
  <c r="C231"/>
  <c r="C235" s="1"/>
  <c r="F231"/>
  <c r="H231"/>
  <c r="I231"/>
  <c r="J231"/>
  <c r="D232"/>
  <c r="D233"/>
  <c r="D234"/>
  <c r="D238"/>
  <c r="D239"/>
  <c r="D241"/>
  <c r="D245"/>
  <c r="D246"/>
  <c r="D248"/>
  <c r="D252"/>
  <c r="D253"/>
  <c r="D255"/>
  <c r="C266"/>
  <c r="F266"/>
  <c r="H266"/>
  <c r="I266"/>
  <c r="J266"/>
  <c r="C267"/>
  <c r="F267"/>
  <c r="H267"/>
  <c r="I267"/>
  <c r="J267"/>
  <c r="D268"/>
  <c r="F268"/>
  <c r="G268" s="1"/>
  <c r="H268"/>
  <c r="I268"/>
  <c r="J268"/>
  <c r="B271"/>
  <c r="B275" s="1"/>
  <c r="C271"/>
  <c r="C275" s="1"/>
  <c r="F271"/>
  <c r="H271"/>
  <c r="I271"/>
  <c r="J271"/>
  <c r="D272"/>
  <c r="D273"/>
  <c r="D274"/>
  <c r="E274"/>
  <c r="B277"/>
  <c r="B281" s="1"/>
  <c r="C277"/>
  <c r="C281" s="1"/>
  <c r="F277"/>
  <c r="H277"/>
  <c r="I277"/>
  <c r="J277"/>
  <c r="D278"/>
  <c r="E278"/>
  <c r="D279"/>
  <c r="D280"/>
  <c r="E280"/>
  <c r="B283"/>
  <c r="B287" s="1"/>
  <c r="C283"/>
  <c r="C287" s="1"/>
  <c r="F283"/>
  <c r="F287" s="1"/>
  <c r="H283"/>
  <c r="I283"/>
  <c r="J283"/>
  <c r="D284"/>
  <c r="E284"/>
  <c r="D285"/>
  <c r="D286"/>
  <c r="E286"/>
  <c r="B289"/>
  <c r="B293" s="1"/>
  <c r="C289"/>
  <c r="C293" s="1"/>
  <c r="F289"/>
  <c r="F293" s="1"/>
  <c r="H289"/>
  <c r="I289"/>
  <c r="J289"/>
  <c r="D290"/>
  <c r="E290"/>
  <c r="D291"/>
  <c r="E291"/>
  <c r="E289" s="1"/>
  <c r="D292"/>
  <c r="E292"/>
  <c r="B295"/>
  <c r="B299" s="1"/>
  <c r="C295"/>
  <c r="C299" s="1"/>
  <c r="F295"/>
  <c r="F299" s="1"/>
  <c r="H295"/>
  <c r="I295"/>
  <c r="J295"/>
  <c r="D296"/>
  <c r="E296"/>
  <c r="D297"/>
  <c r="E297"/>
  <c r="D298"/>
  <c r="E298"/>
  <c r="C302"/>
  <c r="F302"/>
  <c r="H302"/>
  <c r="I302"/>
  <c r="J302"/>
  <c r="B303"/>
  <c r="B301" s="1"/>
  <c r="C303"/>
  <c r="F303"/>
  <c r="H303"/>
  <c r="I303"/>
  <c r="I301" s="1"/>
  <c r="J303"/>
  <c r="F304"/>
  <c r="H304"/>
  <c r="I304"/>
  <c r="J304"/>
  <c r="B307"/>
  <c r="B311" s="1"/>
  <c r="C307"/>
  <c r="C311" s="1"/>
  <c r="F307"/>
  <c r="H307"/>
  <c r="I307"/>
  <c r="J307"/>
  <c r="D308"/>
  <c r="E308"/>
  <c r="D309"/>
  <c r="E309"/>
  <c r="D310"/>
  <c r="B313"/>
  <c r="B317" s="1"/>
  <c r="C313"/>
  <c r="C317" s="1"/>
  <c r="F313"/>
  <c r="H313"/>
  <c r="I313"/>
  <c r="J313"/>
  <c r="D314"/>
  <c r="E314"/>
  <c r="D315"/>
  <c r="E315"/>
  <c r="D316"/>
  <c r="E316"/>
  <c r="B319"/>
  <c r="B323" s="1"/>
  <c r="C319"/>
  <c r="C323" s="1"/>
  <c r="F319"/>
  <c r="F323" s="1"/>
  <c r="H319"/>
  <c r="I319"/>
  <c r="J319"/>
  <c r="D320"/>
  <c r="E320"/>
  <c r="D321"/>
  <c r="E321"/>
  <c r="D322"/>
  <c r="B325"/>
  <c r="B329" s="1"/>
  <c r="C325"/>
  <c r="C329" s="1"/>
  <c r="F325"/>
  <c r="F329" s="1"/>
  <c r="H325"/>
  <c r="I325"/>
  <c r="J325"/>
  <c r="D326"/>
  <c r="E326"/>
  <c r="D327"/>
  <c r="E327"/>
  <c r="D328"/>
  <c r="E328"/>
  <c r="J17"/>
  <c r="J21" s="1"/>
  <c r="A262"/>
  <c r="A62"/>
  <c r="A78"/>
  <c r="A96"/>
  <c r="A120"/>
  <c r="A150"/>
  <c r="A182"/>
  <c r="A255"/>
  <c r="A286"/>
  <c r="A298"/>
  <c r="A38"/>
  <c r="A50"/>
  <c r="A84"/>
  <c r="A114"/>
  <c r="A132"/>
  <c r="A162"/>
  <c r="A175"/>
  <c r="A196"/>
  <c r="A208"/>
  <c r="A221"/>
  <c r="A234"/>
  <c r="A274"/>
  <c r="A304"/>
  <c r="A322"/>
  <c r="A56"/>
  <c r="A72"/>
  <c r="A90"/>
  <c r="A102"/>
  <c r="A144"/>
  <c r="A156"/>
  <c r="A241"/>
  <c r="A268"/>
  <c r="A292"/>
  <c r="A316"/>
  <c r="A44"/>
  <c r="A67"/>
  <c r="A108"/>
  <c r="A126"/>
  <c r="A138"/>
  <c r="A169"/>
  <c r="A189"/>
  <c r="A202"/>
  <c r="A214"/>
  <c r="A228"/>
  <c r="A248"/>
  <c r="A280"/>
  <c r="A310"/>
  <c r="A328"/>
  <c r="C91"/>
  <c r="B197"/>
  <c r="C68"/>
  <c r="D231"/>
  <c r="E205"/>
  <c r="E209" s="1"/>
  <c r="E192"/>
  <c r="C209"/>
  <c r="E244" l="1"/>
  <c r="E249" s="1"/>
  <c r="G304"/>
  <c r="J301"/>
  <c r="J305" s="1"/>
  <c r="D153"/>
  <c r="G105"/>
  <c r="E211"/>
  <c r="E215" s="1"/>
  <c r="G93"/>
  <c r="G97" s="1"/>
  <c r="C109"/>
  <c r="C127"/>
  <c r="E105"/>
  <c r="E13"/>
  <c r="D304"/>
  <c r="E197"/>
  <c r="G147"/>
  <c r="G151" s="1"/>
  <c r="G224"/>
  <c r="G229" s="1"/>
  <c r="E93"/>
  <c r="E97" s="1"/>
  <c r="G117"/>
  <c r="G121" s="1"/>
  <c r="E117"/>
  <c r="E121" s="1"/>
  <c r="E147"/>
  <c r="E151" s="1"/>
  <c r="E199"/>
  <c r="E203" s="1"/>
  <c r="D178"/>
  <c r="F217"/>
  <c r="F222" s="1"/>
  <c r="I217"/>
  <c r="I222" s="1"/>
  <c r="J217"/>
  <c r="J222" s="1"/>
  <c r="F13"/>
  <c r="D161"/>
  <c r="C157"/>
  <c r="D93"/>
  <c r="D97" s="1"/>
  <c r="D117"/>
  <c r="D121" s="1"/>
  <c r="G23"/>
  <c r="D162"/>
  <c r="H217"/>
  <c r="H222" s="1"/>
  <c r="G293"/>
  <c r="H99"/>
  <c r="H103" s="1"/>
  <c r="J99"/>
  <c r="J103" s="1"/>
  <c r="H301"/>
  <c r="H305" s="1"/>
  <c r="E258"/>
  <c r="E263" s="1"/>
  <c r="D59"/>
  <c r="D63" s="1"/>
  <c r="F45"/>
  <c r="G41"/>
  <c r="G45" s="1"/>
  <c r="J11"/>
  <c r="E141"/>
  <c r="G127"/>
  <c r="G219"/>
  <c r="E277"/>
  <c r="E281" s="1"/>
  <c r="E325"/>
  <c r="E329" s="1"/>
  <c r="E304"/>
  <c r="I158"/>
  <c r="I163" s="1"/>
  <c r="G277"/>
  <c r="G281" s="1"/>
  <c r="E70"/>
  <c r="E313"/>
  <c r="E317" s="1"/>
  <c r="I305"/>
  <c r="J14"/>
  <c r="J265"/>
  <c r="J269" s="1"/>
  <c r="C265"/>
  <c r="D244"/>
  <c r="D249" s="1"/>
  <c r="E237"/>
  <c r="E242" s="1"/>
  <c r="E162"/>
  <c r="B14"/>
  <c r="E75"/>
  <c r="E79" s="1"/>
  <c r="B68"/>
  <c r="J158"/>
  <c r="J163" s="1"/>
  <c r="E293"/>
  <c r="G53"/>
  <c r="G57" s="1"/>
  <c r="E178"/>
  <c r="E183" s="1"/>
  <c r="I265"/>
  <c r="I269" s="1"/>
  <c r="D277"/>
  <c r="D281" s="1"/>
  <c r="C249"/>
  <c r="G244"/>
  <c r="G249" s="1"/>
  <c r="G251"/>
  <c r="G256" s="1"/>
  <c r="E251"/>
  <c r="E256" s="1"/>
  <c r="D251"/>
  <c r="D256" s="1"/>
  <c r="G289"/>
  <c r="E266"/>
  <c r="F265"/>
  <c r="F269" s="1"/>
  <c r="G27"/>
  <c r="D20"/>
  <c r="E59"/>
  <c r="E63" s="1"/>
  <c r="E18"/>
  <c r="G47"/>
  <c r="G51" s="1"/>
  <c r="E35"/>
  <c r="E39" s="1"/>
  <c r="G71"/>
  <c r="J12"/>
  <c r="J10" s="1"/>
  <c r="J15" s="1"/>
  <c r="E145"/>
  <c r="G211"/>
  <c r="G215" s="1"/>
  <c r="D224"/>
  <c r="D229" s="1"/>
  <c r="G165"/>
  <c r="G170" s="1"/>
  <c r="E71"/>
  <c r="G141"/>
  <c r="G145" s="1"/>
  <c r="D101"/>
  <c r="D41"/>
  <c r="D45" s="1"/>
  <c r="C176"/>
  <c r="G172"/>
  <c r="G176" s="1"/>
  <c r="C73"/>
  <c r="G59"/>
  <c r="G63" s="1"/>
  <c r="G35"/>
  <c r="G39" s="1"/>
  <c r="D35"/>
  <c r="D39" s="1"/>
  <c r="D33"/>
  <c r="C33"/>
  <c r="D29"/>
  <c r="D23"/>
  <c r="D27" s="1"/>
  <c r="D111"/>
  <c r="D115" s="1"/>
  <c r="I99"/>
  <c r="I103" s="1"/>
  <c r="G111"/>
  <c r="G115" s="1"/>
  <c r="D165"/>
  <c r="D170" s="1"/>
  <c r="D159"/>
  <c r="C215"/>
  <c r="D211"/>
  <c r="D215" s="1"/>
  <c r="B222"/>
  <c r="G231"/>
  <c r="G235" s="1"/>
  <c r="E218"/>
  <c r="G129"/>
  <c r="G133" s="1"/>
  <c r="G205"/>
  <c r="G209" s="1"/>
  <c r="D283"/>
  <c r="D287" s="1"/>
  <c r="E319"/>
  <c r="E323" s="1"/>
  <c r="E303"/>
  <c r="G87"/>
  <c r="G91" s="1"/>
  <c r="E81"/>
  <c r="E85" s="1"/>
  <c r="G81"/>
  <c r="G85" s="1"/>
  <c r="G70"/>
  <c r="G75"/>
  <c r="G79" s="1"/>
  <c r="D271"/>
  <c r="D275" s="1"/>
  <c r="D325"/>
  <c r="D329" s="1"/>
  <c r="G325"/>
  <c r="G329" s="1"/>
  <c r="G271"/>
  <c r="G275" s="1"/>
  <c r="D151"/>
  <c r="B11"/>
  <c r="D205"/>
  <c r="D209" s="1"/>
  <c r="C11"/>
  <c r="G199"/>
  <c r="G203" s="1"/>
  <c r="G101"/>
  <c r="E100"/>
  <c r="E111"/>
  <c r="E115" s="1"/>
  <c r="D100"/>
  <c r="E302"/>
  <c r="E301" s="1"/>
  <c r="D145"/>
  <c r="D105"/>
  <c r="E160"/>
  <c r="D221"/>
  <c r="E68"/>
  <c r="E185"/>
  <c r="E190" s="1"/>
  <c r="G220"/>
  <c r="G283"/>
  <c r="G287" s="1"/>
  <c r="E283"/>
  <c r="E287" s="1"/>
  <c r="E87"/>
  <c r="E91" s="1"/>
  <c r="D87"/>
  <c r="D91" s="1"/>
  <c r="H11"/>
  <c r="F69"/>
  <c r="F73" s="1"/>
  <c r="D70"/>
  <c r="D81"/>
  <c r="D85" s="1"/>
  <c r="I69"/>
  <c r="I73" s="1"/>
  <c r="G18"/>
  <c r="D53"/>
  <c r="D57" s="1"/>
  <c r="D19"/>
  <c r="H17"/>
  <c r="H21" s="1"/>
  <c r="C57"/>
  <c r="C51"/>
  <c r="B21"/>
  <c r="G19"/>
  <c r="C17"/>
  <c r="G17" s="1"/>
  <c r="D18"/>
  <c r="E135"/>
  <c r="E139" s="1"/>
  <c r="G135"/>
  <c r="G139" s="1"/>
  <c r="B103"/>
  <c r="C103"/>
  <c r="D135"/>
  <c r="D139" s="1"/>
  <c r="D129"/>
  <c r="D133" s="1"/>
  <c r="G100"/>
  <c r="D123"/>
  <c r="D127" s="1"/>
  <c r="B127"/>
  <c r="E109"/>
  <c r="E101"/>
  <c r="D295"/>
  <c r="D299" s="1"/>
  <c r="D289"/>
  <c r="D293" s="1"/>
  <c r="D266"/>
  <c r="D258"/>
  <c r="D220"/>
  <c r="D13"/>
  <c r="G237"/>
  <c r="G242" s="1"/>
  <c r="D219"/>
  <c r="D237"/>
  <c r="D242" s="1"/>
  <c r="C183"/>
  <c r="G185"/>
  <c r="G190" s="1"/>
  <c r="G192"/>
  <c r="G197" s="1"/>
  <c r="D192"/>
  <c r="D197" s="1"/>
  <c r="E307"/>
  <c r="E311" s="1"/>
  <c r="G307"/>
  <c r="D307"/>
  <c r="G313"/>
  <c r="C301"/>
  <c r="C305" s="1"/>
  <c r="C12"/>
  <c r="E268"/>
  <c r="D235"/>
  <c r="E229"/>
  <c r="D102"/>
  <c r="C14"/>
  <c r="G72"/>
  <c r="I14"/>
  <c r="H14"/>
  <c r="F14"/>
  <c r="E33"/>
  <c r="G13"/>
  <c r="H158"/>
  <c r="H163" s="1"/>
  <c r="E127"/>
  <c r="E159"/>
  <c r="E219"/>
  <c r="E295"/>
  <c r="E299" s="1"/>
  <c r="E267"/>
  <c r="J73"/>
  <c r="D183"/>
  <c r="G221"/>
  <c r="D317"/>
  <c r="D303"/>
  <c r="D313"/>
  <c r="G319"/>
  <c r="G323" s="1"/>
  <c r="F301"/>
  <c r="F305" s="1"/>
  <c r="F12"/>
  <c r="D319"/>
  <c r="D323" s="1"/>
  <c r="I17"/>
  <c r="I21" s="1"/>
  <c r="I11"/>
  <c r="D185"/>
  <c r="D190" s="1"/>
  <c r="D199"/>
  <c r="D203" s="1"/>
  <c r="F158"/>
  <c r="F163" s="1"/>
  <c r="D160"/>
  <c r="C158"/>
  <c r="G159"/>
  <c r="G178"/>
  <c r="G183" s="1"/>
  <c r="B158"/>
  <c r="B163" s="1"/>
  <c r="G160"/>
  <c r="D172"/>
  <c r="D176" s="1"/>
  <c r="H12"/>
  <c r="H69"/>
  <c r="H73" s="1"/>
  <c r="I12"/>
  <c r="D75"/>
  <c r="D79" s="1"/>
  <c r="E53"/>
  <c r="E57" s="1"/>
  <c r="E47"/>
  <c r="E51" s="1"/>
  <c r="D47"/>
  <c r="D51" s="1"/>
  <c r="F11"/>
  <c r="E41"/>
  <c r="E45" s="1"/>
  <c r="E19"/>
  <c r="F21"/>
  <c r="D218"/>
  <c r="G258"/>
  <c r="C217"/>
  <c r="C222" s="1"/>
  <c r="G218"/>
  <c r="E271"/>
  <c r="E275" s="1"/>
  <c r="G267"/>
  <c r="D267"/>
  <c r="H265"/>
  <c r="H269" s="1"/>
  <c r="B265"/>
  <c r="B269" s="1"/>
  <c r="G266"/>
  <c r="G295"/>
  <c r="G299" s="1"/>
  <c r="F99"/>
  <c r="E176"/>
  <c r="G102"/>
  <c r="E72"/>
  <c r="D72"/>
  <c r="G20"/>
  <c r="B305"/>
  <c r="B73"/>
  <c r="B12"/>
  <c r="E17" l="1"/>
  <c r="E21" s="1"/>
  <c r="E305"/>
  <c r="E69"/>
  <c r="E73" s="1"/>
  <c r="E14"/>
  <c r="E265"/>
  <c r="E269" s="1"/>
  <c r="E217"/>
  <c r="E222" s="1"/>
  <c r="G265"/>
  <c r="G269" s="1"/>
  <c r="E99"/>
  <c r="E103" s="1"/>
  <c r="G99"/>
  <c r="G103" s="1"/>
  <c r="D69"/>
  <c r="D73" s="1"/>
  <c r="C21"/>
  <c r="D305"/>
  <c r="H10"/>
  <c r="H15" s="1"/>
  <c r="G69"/>
  <c r="G73" s="1"/>
  <c r="E11"/>
  <c r="D17"/>
  <c r="D21" s="1"/>
  <c r="G21"/>
  <c r="D99"/>
  <c r="D103" s="1"/>
  <c r="E12"/>
  <c r="F103"/>
  <c r="G301"/>
  <c r="G305" s="1"/>
  <c r="G12"/>
  <c r="D14"/>
  <c r="G14"/>
  <c r="E158"/>
  <c r="E163" s="1"/>
  <c r="F10"/>
  <c r="F15" s="1"/>
  <c r="I10"/>
  <c r="I15" s="1"/>
  <c r="G158"/>
  <c r="G163" s="1"/>
  <c r="D158"/>
  <c r="D163" s="1"/>
  <c r="C163"/>
  <c r="G11"/>
  <c r="D11"/>
  <c r="D217"/>
  <c r="D222" s="1"/>
  <c r="G217"/>
  <c r="G222" s="1"/>
  <c r="C269"/>
  <c r="D265"/>
  <c r="D269" s="1"/>
  <c r="C10"/>
  <c r="D12"/>
  <c r="B10"/>
  <c r="E10" l="1"/>
  <c r="E15" s="1"/>
  <c r="G10"/>
  <c r="G15" s="1"/>
  <c r="C15"/>
  <c r="D10"/>
  <c r="D15" s="1"/>
  <c r="B15"/>
</calcChain>
</file>

<file path=xl/sharedStrings.xml><?xml version="1.0" encoding="utf-8"?>
<sst xmlns="http://schemas.openxmlformats.org/spreadsheetml/2006/main" count="252" uniqueCount="80">
  <si>
    <t xml:space="preserve"> </t>
  </si>
  <si>
    <t>Область, район</t>
  </si>
  <si>
    <t>Потребность,</t>
  </si>
  <si>
    <t>Засыпано,</t>
  </si>
  <si>
    <t>%</t>
  </si>
  <si>
    <t>Проверено,</t>
  </si>
  <si>
    <t>Некондиционных</t>
  </si>
  <si>
    <t>тн.</t>
  </si>
  <si>
    <t>обес.</t>
  </si>
  <si>
    <t>Всего,</t>
  </si>
  <si>
    <t xml:space="preserve">% к </t>
  </si>
  <si>
    <t>по чис-</t>
  </si>
  <si>
    <t>по всхо-</t>
  </si>
  <si>
    <t>тоте,</t>
  </si>
  <si>
    <t>жести,</t>
  </si>
  <si>
    <t>пшеница</t>
  </si>
  <si>
    <t>ячмень</t>
  </si>
  <si>
    <t>разница</t>
  </si>
  <si>
    <t>Ошская область</t>
  </si>
  <si>
    <t>Алайский район</t>
  </si>
  <si>
    <t>Араванский район</t>
  </si>
  <si>
    <t>Кара-Кульжинский р-н</t>
  </si>
  <si>
    <t xml:space="preserve"> Кара -Суйский р-н</t>
  </si>
  <si>
    <t xml:space="preserve"> Ноокатский р-н</t>
  </si>
  <si>
    <t xml:space="preserve"> Узгенский р-н</t>
  </si>
  <si>
    <t xml:space="preserve"> Чон-Алайский</t>
  </si>
  <si>
    <t xml:space="preserve"> г.Ош</t>
  </si>
  <si>
    <t xml:space="preserve"> Баткенская область</t>
  </si>
  <si>
    <t xml:space="preserve"> Баткенский р-н</t>
  </si>
  <si>
    <t xml:space="preserve"> Кадамжайский р-н</t>
  </si>
  <si>
    <t xml:space="preserve"> Ляйлякский р-н</t>
  </si>
  <si>
    <t>Джалал-Абадская обл.</t>
  </si>
  <si>
    <t>Ала-Букинский район</t>
  </si>
  <si>
    <t>Ак-Сыйский район</t>
  </si>
  <si>
    <t>Базар-Коргонский район</t>
  </si>
  <si>
    <t>Ноокенский район</t>
  </si>
  <si>
    <t>Сузакский район</t>
  </si>
  <si>
    <t>Токтогульский район</t>
  </si>
  <si>
    <t>Тогуз-Тороуский район</t>
  </si>
  <si>
    <t>Чаткальский район</t>
  </si>
  <si>
    <t>г. Джалал-Абад</t>
  </si>
  <si>
    <t>Чуйская область</t>
  </si>
  <si>
    <t>Кеминский район</t>
  </si>
  <si>
    <t>Чуйский район</t>
  </si>
  <si>
    <t>Аламудунский район</t>
  </si>
  <si>
    <t>Сокулукский район</t>
  </si>
  <si>
    <t>Московский район</t>
  </si>
  <si>
    <t>Жайылский район</t>
  </si>
  <si>
    <t>Панфиловский район</t>
  </si>
  <si>
    <t>Иссык-Кульская обл.</t>
  </si>
  <si>
    <t>Ак-Суйский район</t>
  </si>
  <si>
    <t>Джеты-Огузский район</t>
  </si>
  <si>
    <t>Иссык-Кульский район</t>
  </si>
  <si>
    <t>Тонский район</t>
  </si>
  <si>
    <t>Тюпский район</t>
  </si>
  <si>
    <t>Нарынская область</t>
  </si>
  <si>
    <t xml:space="preserve"> Ак-Таалинский р-н</t>
  </si>
  <si>
    <t>Ат-Башинский р-н</t>
  </si>
  <si>
    <t>Джумгальский р-н</t>
  </si>
  <si>
    <t>Кочкорский р-н</t>
  </si>
  <si>
    <t>Нарынский р-н</t>
  </si>
  <si>
    <t xml:space="preserve"> Таласская область</t>
  </si>
  <si>
    <t xml:space="preserve"> Манасский р-н</t>
  </si>
  <si>
    <t>Кара-Бууринский р-н</t>
  </si>
  <si>
    <t xml:space="preserve"> Таласский р-н</t>
  </si>
  <si>
    <t xml:space="preserve"> Бакай-Атинский р-н</t>
  </si>
  <si>
    <t>Ысык-Атинский район</t>
  </si>
  <si>
    <t>Оперативные сведения</t>
  </si>
  <si>
    <t>г.Каракол</t>
  </si>
  <si>
    <t xml:space="preserve"> г. Кызыл-Кыя</t>
  </si>
  <si>
    <t>овес</t>
  </si>
  <si>
    <t>о количестве и качестве  семян яровых зерновых культур по районам Кыргызской Республики</t>
  </si>
  <si>
    <t>засыпке</t>
  </si>
  <si>
    <t>По республике всего:</t>
  </si>
  <si>
    <t xml:space="preserve">       Директор  Департамента</t>
  </si>
  <si>
    <t xml:space="preserve">по экспертизе сельскохозяйственных культур </t>
  </si>
  <si>
    <t xml:space="preserve"> на эту дату 2020 г</t>
  </si>
  <si>
    <t xml:space="preserve">          Кондиционных</t>
  </si>
  <si>
    <t>Д.А Тен</t>
  </si>
  <si>
    <t>по состоянию на 16.04.2021 г.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</si>
</sst>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i/>
      <sz val="13"/>
      <name val="Times New Roman Cyr"/>
      <family val="1"/>
      <charset val="204"/>
    </font>
    <font>
      <i/>
      <sz val="13"/>
      <name val="Times New Roman Cyr"/>
      <charset val="204"/>
    </font>
    <font>
      <sz val="13"/>
      <name val="Times New Roman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Border="1" applyProtection="1"/>
    <xf numFmtId="0" fontId="0" fillId="0" borderId="0" xfId="0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Protection="1"/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Protection="1"/>
    <xf numFmtId="2" fontId="4" fillId="0" borderId="0" xfId="0" applyNumberFormat="1" applyFont="1" applyBorder="1" applyProtection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Protection="1"/>
    <xf numFmtId="2" fontId="5" fillId="0" borderId="0" xfId="0" applyNumberFormat="1" applyFont="1" applyBorder="1" applyProtection="1"/>
    <xf numFmtId="2" fontId="4" fillId="0" borderId="0" xfId="0" applyNumberFormat="1" applyFont="1" applyBorder="1" applyProtection="1">
      <protection locked="0"/>
    </xf>
    <xf numFmtId="2" fontId="6" fillId="0" borderId="0" xfId="0" applyNumberFormat="1" applyFont="1" applyBorder="1" applyProtection="1">
      <protection locked="0"/>
    </xf>
    <xf numFmtId="2" fontId="5" fillId="0" borderId="0" xfId="0" applyNumberFormat="1" applyFont="1" applyBorder="1" applyProtection="1">
      <protection locked="0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14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quotePrefix="1" applyFont="1" applyBorder="1" applyAlignment="1">
      <alignment horizontal="left"/>
    </xf>
    <xf numFmtId="0" fontId="11" fillId="0" borderId="0" xfId="0" applyFont="1" applyBorder="1"/>
    <xf numFmtId="0" fontId="10" fillId="0" borderId="3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Continuous"/>
    </xf>
    <xf numFmtId="0" fontId="10" fillId="0" borderId="10" xfId="0" applyFont="1" applyBorder="1" applyAlignment="1">
      <alignment horizontal="right" vertical="top"/>
    </xf>
    <xf numFmtId="0" fontId="10" fillId="0" borderId="8" xfId="0" quotePrefix="1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" xfId="0" applyFont="1" applyBorder="1"/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quotePrefix="1" applyFont="1" applyBorder="1" applyAlignment="1">
      <alignment horizontal="center"/>
    </xf>
    <xf numFmtId="0" fontId="10" fillId="0" borderId="4" xfId="0" applyFont="1" applyBorder="1"/>
    <xf numFmtId="0" fontId="11" fillId="0" borderId="2" xfId="0" applyFont="1" applyBorder="1"/>
    <xf numFmtId="0" fontId="10" fillId="0" borderId="5" xfId="0" applyFont="1" applyBorder="1"/>
    <xf numFmtId="0" fontId="10" fillId="0" borderId="2" xfId="0" applyFont="1" applyBorder="1"/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6" xfId="0" applyFont="1" applyBorder="1" applyProtection="1"/>
    <xf numFmtId="164" fontId="10" fillId="0" borderId="6" xfId="0" applyNumberFormat="1" applyFont="1" applyBorder="1" applyProtection="1"/>
    <xf numFmtId="0" fontId="11" fillId="0" borderId="6" xfId="0" applyFont="1" applyBorder="1" applyProtection="1"/>
    <xf numFmtId="0" fontId="11" fillId="0" borderId="6" xfId="0" applyFont="1" applyBorder="1"/>
    <xf numFmtId="0" fontId="10" fillId="0" borderId="6" xfId="0" applyFont="1" applyBorder="1" applyAlignment="1">
      <alignment horizontal="center"/>
    </xf>
    <xf numFmtId="0" fontId="13" fillId="0" borderId="6" xfId="0" applyFont="1" applyBorder="1"/>
    <xf numFmtId="0" fontId="12" fillId="0" borderId="6" xfId="0" applyFont="1" applyBorder="1"/>
    <xf numFmtId="0" fontId="12" fillId="0" borderId="6" xfId="0" applyFont="1" applyBorder="1" applyProtection="1"/>
    <xf numFmtId="0" fontId="13" fillId="0" borderId="6" xfId="0" applyFont="1" applyBorder="1" applyProtection="1"/>
    <xf numFmtId="0" fontId="11" fillId="0" borderId="3" xfId="0" applyFont="1" applyBorder="1"/>
    <xf numFmtId="0" fontId="13" fillId="0" borderId="3" xfId="0" applyFont="1" applyBorder="1"/>
    <xf numFmtId="0" fontId="11" fillId="0" borderId="3" xfId="0" applyFont="1" applyBorder="1" applyProtection="1"/>
    <xf numFmtId="0" fontId="14" fillId="0" borderId="6" xfId="0" applyFont="1" applyBorder="1" applyProtection="1"/>
    <xf numFmtId="164" fontId="12" fillId="0" borderId="6" xfId="0" applyNumberFormat="1" applyFont="1" applyBorder="1" applyProtection="1"/>
    <xf numFmtId="164" fontId="11" fillId="0" borderId="6" xfId="0" applyNumberFormat="1" applyFont="1" applyBorder="1" applyProtection="1">
      <protection locked="0"/>
    </xf>
    <xf numFmtId="164" fontId="11" fillId="0" borderId="6" xfId="0" applyNumberFormat="1" applyFont="1" applyBorder="1" applyProtection="1"/>
    <xf numFmtId="164" fontId="15" fillId="0" borderId="6" xfId="0" applyNumberFormat="1" applyFont="1" applyBorder="1" applyProtection="1">
      <protection locked="0"/>
    </xf>
    <xf numFmtId="164" fontId="13" fillId="0" borderId="6" xfId="0" applyNumberFormat="1" applyFont="1" applyBorder="1" applyProtection="1">
      <protection locked="0"/>
    </xf>
    <xf numFmtId="164" fontId="13" fillId="0" borderId="6" xfId="0" applyNumberFormat="1" applyFont="1" applyBorder="1" applyProtection="1"/>
    <xf numFmtId="164" fontId="12" fillId="0" borderId="6" xfId="0" applyNumberFormat="1" applyFont="1" applyBorder="1" applyProtection="1">
      <protection locked="0"/>
    </xf>
    <xf numFmtId="164" fontId="14" fillId="0" borderId="6" xfId="0" applyNumberFormat="1" applyFont="1" applyBorder="1" applyProtection="1">
      <protection locked="0"/>
    </xf>
    <xf numFmtId="164" fontId="11" fillId="0" borderId="8" xfId="0" applyNumberFormat="1" applyFont="1" applyBorder="1" applyProtection="1">
      <protection locked="0"/>
    </xf>
    <xf numFmtId="164" fontId="13" fillId="0" borderId="8" xfId="0" applyNumberFormat="1" applyFont="1" applyBorder="1" applyProtection="1">
      <protection locked="0"/>
    </xf>
    <xf numFmtId="164" fontId="11" fillId="0" borderId="8" xfId="0" applyNumberFormat="1" applyFont="1" applyBorder="1" applyProtection="1"/>
    <xf numFmtId="164" fontId="10" fillId="0" borderId="8" xfId="0" applyNumberFormat="1" applyFont="1" applyBorder="1" applyProtection="1"/>
    <xf numFmtId="164" fontId="14" fillId="0" borderId="6" xfId="0" applyNumberFormat="1" applyFont="1" applyBorder="1" applyProtection="1"/>
    <xf numFmtId="164" fontId="11" fillId="0" borderId="3" xfId="0" applyNumberFormat="1" applyFont="1" applyBorder="1" applyProtection="1">
      <protection locked="0"/>
    </xf>
    <xf numFmtId="164" fontId="13" fillId="0" borderId="3" xfId="0" applyNumberFormat="1" applyFont="1" applyBorder="1" applyProtection="1">
      <protection locked="0"/>
    </xf>
    <xf numFmtId="164" fontId="11" fillId="0" borderId="3" xfId="0" applyNumberFormat="1" applyFont="1" applyBorder="1" applyProtection="1"/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tabSelected="1" zoomScale="85" zoomScaleNormal="85" workbookViewId="0">
      <pane ySplit="8" topLeftCell="A9" activePane="bottomLeft" state="frozen"/>
      <selection pane="bottomLeft" activeCell="K259" sqref="K259"/>
    </sheetView>
  </sheetViews>
  <sheetFormatPr defaultRowHeight="13.5" customHeight="1"/>
  <cols>
    <col min="1" max="1" width="25.8984375" customWidth="1"/>
    <col min="2" max="2" width="16.59765625" customWidth="1"/>
    <col min="3" max="3" width="12.3984375" customWidth="1"/>
    <col min="4" max="4" width="8.8984375" customWidth="1"/>
    <col min="5" max="5" width="13.59765625" customWidth="1"/>
    <col min="6" max="6" width="10.3984375" customWidth="1"/>
    <col min="7" max="7" width="9.59765625" customWidth="1"/>
    <col min="8" max="8" width="8.8984375" customWidth="1"/>
    <col min="9" max="9" width="8.3984375" customWidth="1"/>
    <col min="10" max="10" width="8.5" customWidth="1"/>
    <col min="11" max="13" width="6.8984375" customWidth="1"/>
  </cols>
  <sheetData>
    <row r="1" spans="1:13" ht="13.5" customHeight="1">
      <c r="A1" s="82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16"/>
      <c r="L1" s="16"/>
      <c r="M1" s="16"/>
    </row>
    <row r="2" spans="1:13" ht="13.5" customHeight="1">
      <c r="A2" s="82" t="s">
        <v>71</v>
      </c>
      <c r="B2" s="82"/>
      <c r="C2" s="82"/>
      <c r="D2" s="82"/>
      <c r="E2" s="82"/>
      <c r="F2" s="82"/>
      <c r="G2" s="82"/>
      <c r="H2" s="82"/>
      <c r="I2" s="82"/>
      <c r="J2" s="82"/>
      <c r="K2" s="16"/>
      <c r="L2" s="16"/>
      <c r="M2" s="16"/>
    </row>
    <row r="3" spans="1:13" ht="13.5" customHeight="1">
      <c r="A3" s="82" t="s">
        <v>79</v>
      </c>
      <c r="B3" s="82"/>
      <c r="C3" s="82"/>
      <c r="D3" s="82"/>
      <c r="E3" s="82"/>
      <c r="F3" s="82"/>
      <c r="G3" s="82"/>
      <c r="H3" s="82"/>
      <c r="I3" s="82"/>
      <c r="J3" s="82"/>
      <c r="K3" s="17"/>
      <c r="L3" s="17"/>
      <c r="M3" s="17"/>
    </row>
    <row r="4" spans="1:13" ht="13.5" customHeight="1">
      <c r="A4" s="27"/>
      <c r="B4" s="28"/>
      <c r="C4" s="28"/>
      <c r="D4" s="29"/>
      <c r="E4" s="30"/>
      <c r="F4" s="31"/>
      <c r="G4" s="28"/>
      <c r="H4" s="28"/>
      <c r="I4" s="28"/>
      <c r="J4" s="32"/>
      <c r="K4" s="1"/>
      <c r="L4" s="1"/>
      <c r="M4" s="1"/>
    </row>
    <row r="5" spans="1:13" ht="13.5" customHeight="1">
      <c r="A5" s="33" t="s">
        <v>1</v>
      </c>
      <c r="B5" s="34" t="s">
        <v>2</v>
      </c>
      <c r="C5" s="35" t="s">
        <v>3</v>
      </c>
      <c r="D5" s="33" t="s">
        <v>4</v>
      </c>
      <c r="E5" s="35" t="s">
        <v>5</v>
      </c>
      <c r="F5" s="36" t="s">
        <v>77</v>
      </c>
      <c r="G5" s="37"/>
      <c r="H5" s="38"/>
      <c r="I5" s="39" t="s">
        <v>6</v>
      </c>
      <c r="J5" s="40"/>
      <c r="K5" s="1"/>
      <c r="L5" s="19"/>
      <c r="M5" s="19"/>
    </row>
    <row r="6" spans="1:13" ht="13.5" customHeight="1">
      <c r="A6" s="41"/>
      <c r="B6" s="42" t="s">
        <v>7</v>
      </c>
      <c r="C6" s="42" t="s">
        <v>7</v>
      </c>
      <c r="D6" s="43" t="s">
        <v>8</v>
      </c>
      <c r="E6" s="42" t="s">
        <v>7</v>
      </c>
      <c r="F6" s="33" t="s">
        <v>9</v>
      </c>
      <c r="G6" s="35" t="s">
        <v>10</v>
      </c>
      <c r="H6" s="33" t="s">
        <v>9</v>
      </c>
      <c r="I6" s="44" t="s">
        <v>11</v>
      </c>
      <c r="J6" s="44" t="s">
        <v>12</v>
      </c>
      <c r="K6" s="19"/>
      <c r="L6" s="20"/>
      <c r="M6" s="20"/>
    </row>
    <row r="7" spans="1:13" ht="13.5" customHeight="1">
      <c r="A7" s="41"/>
      <c r="B7" s="45"/>
      <c r="C7" s="45"/>
      <c r="D7" s="45"/>
      <c r="E7" s="45"/>
      <c r="F7" s="42" t="s">
        <v>7</v>
      </c>
      <c r="G7" s="42" t="s">
        <v>72</v>
      </c>
      <c r="H7" s="42" t="s">
        <v>7</v>
      </c>
      <c r="I7" s="43" t="s">
        <v>13</v>
      </c>
      <c r="J7" s="43" t="s">
        <v>14</v>
      </c>
      <c r="K7" s="20"/>
      <c r="L7" s="18"/>
      <c r="M7" s="18"/>
    </row>
    <row r="8" spans="1:13" ht="13.5" customHeight="1">
      <c r="A8" s="46"/>
      <c r="B8" s="47"/>
      <c r="C8" s="47"/>
      <c r="D8" s="47"/>
      <c r="E8" s="47"/>
      <c r="F8" s="48"/>
      <c r="G8" s="49"/>
      <c r="H8" s="47"/>
      <c r="I8" s="50" t="s">
        <v>7</v>
      </c>
      <c r="J8" s="50" t="s">
        <v>7</v>
      </c>
      <c r="K8" s="18"/>
      <c r="L8" s="18"/>
      <c r="M8" s="18"/>
    </row>
    <row r="9" spans="1:13" ht="13.5" customHeigh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18"/>
      <c r="L9" s="21"/>
      <c r="M9" s="21"/>
    </row>
    <row r="10" spans="1:13" ht="13.5" customHeight="1">
      <c r="A10" s="52" t="s">
        <v>73</v>
      </c>
      <c r="B10" s="54">
        <f>SUM(B11:B13)</f>
        <v>65920.200000000012</v>
      </c>
      <c r="C10" s="54">
        <f>SUM(C11:C13)</f>
        <v>62455.6</v>
      </c>
      <c r="D10" s="54">
        <f>IF(B10&gt;0,C10*100/B10," ")</f>
        <v>94.744251382732443</v>
      </c>
      <c r="E10" s="54">
        <f>SUM(E11:E13)</f>
        <v>49110.600000000006</v>
      </c>
      <c r="F10" s="54">
        <f>SUM(F11:F13)</f>
        <v>48570.100000000006</v>
      </c>
      <c r="G10" s="54">
        <f>IF(C10&gt;0,F10*100/C10," ")</f>
        <v>77.767405965197696</v>
      </c>
      <c r="H10" s="54">
        <f>SUM(H11:H13)</f>
        <v>540.5</v>
      </c>
      <c r="I10" s="54">
        <f>SUM(I11:I13)</f>
        <v>481</v>
      </c>
      <c r="J10" s="54">
        <f>SUM(J11:J13)</f>
        <v>59.5</v>
      </c>
      <c r="K10" s="21"/>
      <c r="M10" s="22"/>
    </row>
    <row r="11" spans="1:13" ht="13.5" customHeight="1">
      <c r="A11" s="53" t="s">
        <v>15</v>
      </c>
      <c r="B11" s="54">
        <f>B18+B70+B100+B159+B218+B302+B266</f>
        <v>26565.9</v>
      </c>
      <c r="C11" s="54">
        <f>C18+C70+C100+C159+C218+C302+C266</f>
        <v>24806.9</v>
      </c>
      <c r="D11" s="54">
        <f>IF(B11&gt;0,C11*100/B11," ")</f>
        <v>93.378729875517109</v>
      </c>
      <c r="E11" s="54">
        <f>E18+E70+E100+E159+E218+E302+E266</f>
        <v>19908.900000000001</v>
      </c>
      <c r="F11" s="54">
        <f>F18+F70+F100+F159+F218+F302+F266</f>
        <v>19677.400000000001</v>
      </c>
      <c r="G11" s="54">
        <f>IF(C11&gt;0,F11*100/C11," ")</f>
        <v>79.322285331903629</v>
      </c>
      <c r="H11" s="54">
        <f t="shared" ref="H11:J12" si="0">H18+H70+H100+H159+H218+H302+H266</f>
        <v>231.5</v>
      </c>
      <c r="I11" s="54">
        <f t="shared" si="0"/>
        <v>231.5</v>
      </c>
      <c r="J11" s="54">
        <f t="shared" si="0"/>
        <v>0</v>
      </c>
      <c r="K11" s="22"/>
      <c r="L11" s="22"/>
      <c r="M11" s="22"/>
    </row>
    <row r="12" spans="1:13" ht="13.5" customHeight="1">
      <c r="A12" s="53" t="s">
        <v>16</v>
      </c>
      <c r="B12" s="54">
        <f>B19+B71+B101+B160+B219+B303+B267</f>
        <v>39193.699999999997</v>
      </c>
      <c r="C12" s="54">
        <f>C19+C71+C101+C160+C219+C303+C267</f>
        <v>37488.699999999997</v>
      </c>
      <c r="D12" s="54">
        <f>IF(B12&gt;0,C12*100/B12," ")</f>
        <v>95.649811066574472</v>
      </c>
      <c r="E12" s="54">
        <f>E19+E71+E101+E160+E219+E303+E267</f>
        <v>29122.7</v>
      </c>
      <c r="F12" s="54">
        <f>F19+F71+F101+F160+F219+F303+F267</f>
        <v>28813.7</v>
      </c>
      <c r="G12" s="54">
        <f>IF(C12&gt;0,F12*100/C12," ")</f>
        <v>76.859693721041282</v>
      </c>
      <c r="H12" s="54">
        <f t="shared" si="0"/>
        <v>309</v>
      </c>
      <c r="I12" s="54">
        <f t="shared" si="0"/>
        <v>249.5</v>
      </c>
      <c r="J12" s="54">
        <f t="shared" si="0"/>
        <v>59.5</v>
      </c>
      <c r="K12" s="22"/>
      <c r="L12" s="22"/>
      <c r="M12" s="22"/>
    </row>
    <row r="13" spans="1:13" ht="13.5" customHeight="1">
      <c r="A13" s="53" t="s">
        <v>70</v>
      </c>
      <c r="B13" s="54">
        <f>SUM(B161+B220)</f>
        <v>160.6</v>
      </c>
      <c r="C13" s="54">
        <f>SUM(C161+C220)</f>
        <v>160</v>
      </c>
      <c r="D13" s="54">
        <f>IF(B13&gt;0,C13*100/B13," ")</f>
        <v>99.62640099626401</v>
      </c>
      <c r="E13" s="54">
        <f>SUM(E161+E220)</f>
        <v>79</v>
      </c>
      <c r="F13" s="54">
        <f>SUM(F161+F220)</f>
        <v>79</v>
      </c>
      <c r="G13" s="54">
        <f>IF(C13&gt;0,F13*100/C13," ")</f>
        <v>49.375</v>
      </c>
      <c r="H13" s="54">
        <f>SUM(H161+H220)</f>
        <v>0</v>
      </c>
      <c r="I13" s="54">
        <f>SUM(I161+I220)</f>
        <v>0</v>
      </c>
      <c r="J13" s="54">
        <f>SUM(J161+J220)</f>
        <v>0</v>
      </c>
      <c r="K13" s="22"/>
      <c r="L13" s="22"/>
      <c r="M13" s="22"/>
    </row>
    <row r="14" spans="1:13" ht="13.5" customHeight="1">
      <c r="A14" s="53" t="s">
        <v>76</v>
      </c>
      <c r="B14" s="54">
        <f>B20+B72+B102+B162+B221+B304+B268</f>
        <v>64035.6</v>
      </c>
      <c r="C14" s="54">
        <f>C20+C72+C102+C162+C221+C304+C268</f>
        <v>60159.7</v>
      </c>
      <c r="D14" s="54">
        <f>IF(B14&gt;0,C14*100/B14," ")</f>
        <v>93.947273079349614</v>
      </c>
      <c r="E14" s="54">
        <f>E20+E72+E102+E162+E221+E304+E268</f>
        <v>44016.1</v>
      </c>
      <c r="F14" s="54">
        <f>F20+F72+F102+F162+F221+F304+F268</f>
        <v>43520.1</v>
      </c>
      <c r="G14" s="54">
        <f>IF(C14&gt;0,F14*100/C14," ")</f>
        <v>72.34095249810089</v>
      </c>
      <c r="H14" s="54">
        <f>H20+H72+H102+H162+H221+H304+H268</f>
        <v>496</v>
      </c>
      <c r="I14" s="54">
        <f>I20+I72+I102+I162+I221+I304+I268</f>
        <v>496</v>
      </c>
      <c r="J14" s="54">
        <f>J20+J72+J102+J162+J221+J304+J268</f>
        <v>0</v>
      </c>
      <c r="K14" s="22"/>
      <c r="L14" s="22"/>
      <c r="M14" s="22"/>
    </row>
    <row r="15" spans="1:13" ht="13.5" customHeight="1">
      <c r="A15" s="53" t="s">
        <v>17</v>
      </c>
      <c r="B15" s="54">
        <f t="shared" ref="B15:J15" si="1">B10-B14</f>
        <v>1884.6000000000131</v>
      </c>
      <c r="C15" s="54">
        <f t="shared" si="1"/>
        <v>2295.9000000000015</v>
      </c>
      <c r="D15" s="54">
        <f t="shared" si="1"/>
        <v>0.79697830338282927</v>
      </c>
      <c r="E15" s="54">
        <f t="shared" si="1"/>
        <v>5094.5000000000073</v>
      </c>
      <c r="F15" s="54">
        <f t="shared" si="1"/>
        <v>5050.0000000000073</v>
      </c>
      <c r="G15" s="54">
        <f t="shared" si="1"/>
        <v>5.4264534670968061</v>
      </c>
      <c r="H15" s="54">
        <f t="shared" si="1"/>
        <v>44.5</v>
      </c>
      <c r="I15" s="54">
        <f t="shared" si="1"/>
        <v>-15</v>
      </c>
      <c r="J15" s="54">
        <f t="shared" si="1"/>
        <v>59.5</v>
      </c>
      <c r="K15" s="22"/>
      <c r="L15" s="22"/>
      <c r="M15" s="22"/>
    </row>
    <row r="16" spans="1:13" ht="13.5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22"/>
      <c r="L16" s="22"/>
      <c r="M16" s="22"/>
    </row>
    <row r="17" spans="1:13" ht="13.5" customHeight="1">
      <c r="A17" s="52" t="s">
        <v>18</v>
      </c>
      <c r="B17" s="54">
        <f>SUM(B18:B19)</f>
        <v>7964</v>
      </c>
      <c r="C17" s="54">
        <f>SUM(C18:C19)</f>
        <v>7964</v>
      </c>
      <c r="D17" s="54">
        <f>IF(B17&gt;0,C17*100/B17," ")</f>
        <v>100</v>
      </c>
      <c r="E17" s="54">
        <f>SUM(E18:E19)</f>
        <v>7275</v>
      </c>
      <c r="F17" s="54">
        <f>SUM(F18:F19)</f>
        <v>7275</v>
      </c>
      <c r="G17" s="54">
        <f>IF(C17&gt;0,F17*100/C17," ")</f>
        <v>91.348568558513307</v>
      </c>
      <c r="H17" s="54">
        <f>SUM(H18:H19)</f>
        <v>0</v>
      </c>
      <c r="I17" s="54">
        <f>SUM(I18:I19)</f>
        <v>0</v>
      </c>
      <c r="J17" s="54">
        <f>SUM(J18:J18)</f>
        <v>0</v>
      </c>
      <c r="K17" s="22"/>
      <c r="L17" s="22"/>
      <c r="M17" s="22"/>
    </row>
    <row r="18" spans="1:13" ht="13.5" customHeight="1">
      <c r="A18" s="55" t="s">
        <v>15</v>
      </c>
      <c r="B18" s="54">
        <f>SUM(B24,B30,B36,B42,B48,B54,B60,B66)</f>
        <v>4582</v>
      </c>
      <c r="C18" s="54">
        <f>SUM(C24,C30,C36,C42,C48,C54,C60,C66)</f>
        <v>4582</v>
      </c>
      <c r="D18" s="54">
        <f>IF(B18&gt;0,C18*100/B18," ")</f>
        <v>100</v>
      </c>
      <c r="E18" s="54">
        <f>SUM(E24,E30,E36,E42,E48,E54,E60,E66)</f>
        <v>4175</v>
      </c>
      <c r="F18" s="54">
        <f>SUM(F24,F30,F36,F42,F48,F54,F60,F66)</f>
        <v>4175</v>
      </c>
      <c r="G18" s="54">
        <f>IF(C18&gt;0,F18*100/C18," ")</f>
        <v>91.117415975556526</v>
      </c>
      <c r="H18" s="54">
        <f>SUM(H24,H30,H36,H42,H48,H54,H60,H66)</f>
        <v>0</v>
      </c>
      <c r="I18" s="54">
        <f>SUM(I24,I30,I36,I42,I48,I54,I60,I66)</f>
        <v>0</v>
      </c>
      <c r="J18" s="54">
        <f>J24+J30+J36+J42+J48+J54+J60+J66</f>
        <v>0</v>
      </c>
      <c r="K18" s="22"/>
      <c r="L18" s="22"/>
      <c r="M18" s="22"/>
    </row>
    <row r="19" spans="1:13" ht="13.5" customHeight="1">
      <c r="A19" s="55" t="s">
        <v>16</v>
      </c>
      <c r="B19" s="54">
        <f>SUM(B25,B37,B43,B49,B55,B61,B31)</f>
        <v>3382</v>
      </c>
      <c r="C19" s="54">
        <f>SUM(C25,C37,C43,C49,C55,C61,C31)</f>
        <v>3382</v>
      </c>
      <c r="D19" s="54">
        <f>IF(B19&gt;0,C19*100/B19," ")</f>
        <v>100</v>
      </c>
      <c r="E19" s="54">
        <f>SUM(E25,E37,E43,E49,E55,E61,)</f>
        <v>3100</v>
      </c>
      <c r="F19" s="54">
        <f>SUM(F25,F37,F43,F49,F55,F61,F31)</f>
        <v>3100</v>
      </c>
      <c r="G19" s="54">
        <f>IF(C19&gt;0,F19*100/C19," ")</f>
        <v>91.661738616203436</v>
      </c>
      <c r="H19" s="54">
        <f>SUM(H25,H37,H43,H49,H55,H61,H31)</f>
        <v>0</v>
      </c>
      <c r="I19" s="54">
        <f>SUM(I25,I37,I43,I49,I55,I61,I31)</f>
        <v>0</v>
      </c>
      <c r="J19" s="54">
        <f>SUM(J25,J37,J43,J49,J55,J61,J31)</f>
        <v>0</v>
      </c>
      <c r="K19" s="22"/>
      <c r="L19" s="22"/>
      <c r="M19" s="22"/>
    </row>
    <row r="20" spans="1:13" s="7" customFormat="1" ht="15" customHeight="1">
      <c r="A20" s="53" t="s">
        <v>76</v>
      </c>
      <c r="B20" s="66">
        <f>SUM(B26,B32,B38,B44,B50,B56,B62,B67)</f>
        <v>7603.5</v>
      </c>
      <c r="C20" s="66">
        <f>SUM(C26,C32,C38,C44,C50,C56,C62,C67)</f>
        <v>7548.6</v>
      </c>
      <c r="D20" s="66">
        <f>IF(B20&gt;0,C20*100/B20," ")</f>
        <v>99.277964095482346</v>
      </c>
      <c r="E20" s="66">
        <f>SUM(E26,E32,E38,E44,E50,E56,E62,E67)</f>
        <v>6882</v>
      </c>
      <c r="F20" s="66">
        <f>SUM(F26,F32,F38,F44,F50,F56,F62,F67)</f>
        <v>6852</v>
      </c>
      <c r="G20" s="54">
        <f>IF(C20&gt;0,F20*100/C20," ")</f>
        <v>90.771798744137982</v>
      </c>
      <c r="H20" s="66">
        <f>SUM(H26,H32,H38,H44,H50,H56,H62,H67)</f>
        <v>30</v>
      </c>
      <c r="I20" s="66">
        <f>SUM(I26,I32,I38,I44,I50,I56,I62,I67)</f>
        <v>30</v>
      </c>
      <c r="J20" s="66"/>
      <c r="K20" s="22"/>
      <c r="L20" s="23"/>
      <c r="M20" s="23"/>
    </row>
    <row r="21" spans="1:13" ht="13.5" customHeight="1">
      <c r="A21" s="55" t="s">
        <v>17</v>
      </c>
      <c r="B21" s="54">
        <f>B17-B20</f>
        <v>360.5</v>
      </c>
      <c r="C21" s="54">
        <f t="shared" ref="C21:J21" si="2">C17-C20</f>
        <v>415.39999999999964</v>
      </c>
      <c r="D21" s="54">
        <f t="shared" si="2"/>
        <v>0.72203590451765365</v>
      </c>
      <c r="E21" s="54">
        <f t="shared" si="2"/>
        <v>393</v>
      </c>
      <c r="F21" s="54">
        <f t="shared" si="2"/>
        <v>423</v>
      </c>
      <c r="G21" s="54">
        <f t="shared" si="2"/>
        <v>0.57676981437532504</v>
      </c>
      <c r="H21" s="54">
        <f t="shared" si="2"/>
        <v>-30</v>
      </c>
      <c r="I21" s="54">
        <f t="shared" si="2"/>
        <v>-30</v>
      </c>
      <c r="J21" s="54">
        <f t="shared" si="2"/>
        <v>0</v>
      </c>
      <c r="K21" s="23"/>
      <c r="L21" s="22"/>
      <c r="M21" s="22"/>
    </row>
    <row r="22" spans="1:13" ht="13.5" customHeight="1">
      <c r="A22" s="55"/>
      <c r="B22" s="54"/>
      <c r="C22" s="54"/>
      <c r="D22" s="54"/>
      <c r="E22" s="54"/>
      <c r="F22" s="54"/>
      <c r="G22" s="54"/>
      <c r="H22" s="54"/>
      <c r="I22" s="54"/>
      <c r="J22" s="54"/>
      <c r="K22" s="23"/>
      <c r="L22" s="22"/>
      <c r="M22" s="22"/>
    </row>
    <row r="23" spans="1:13" ht="13.5" customHeight="1">
      <c r="A23" s="52" t="s">
        <v>19</v>
      </c>
      <c r="B23" s="54">
        <f>SUM(B24:B25)</f>
        <v>170</v>
      </c>
      <c r="C23" s="54">
        <f>SUM(C24:C25)</f>
        <v>170</v>
      </c>
      <c r="D23" s="54">
        <f>IF(B23&gt;0,C23*100/B23," ")</f>
        <v>100</v>
      </c>
      <c r="E23" s="54">
        <f>SUM(E24:E25)</f>
        <v>140</v>
      </c>
      <c r="F23" s="54">
        <f>SUM(F24:F25)</f>
        <v>140</v>
      </c>
      <c r="G23" s="54">
        <f>IF(C23&gt;0,F23*100/C23," ")</f>
        <v>82.352941176470594</v>
      </c>
      <c r="H23" s="54">
        <f>SUM(H24:H25)</f>
        <v>0</v>
      </c>
      <c r="I23" s="54">
        <f>SUM(I24:I25)</f>
        <v>0</v>
      </c>
      <c r="J23" s="54">
        <f>SUM(J24:J25)</f>
        <v>0</v>
      </c>
      <c r="K23" s="22"/>
      <c r="L23" s="22"/>
      <c r="M23" s="22"/>
    </row>
    <row r="24" spans="1:13" ht="13.5" customHeight="1">
      <c r="A24" s="56" t="s">
        <v>15</v>
      </c>
      <c r="B24" s="67"/>
      <c r="C24" s="67"/>
      <c r="D24" s="68" t="str">
        <f>IF(B24&gt;0,C24*100/B24," ")</f>
        <v/>
      </c>
      <c r="E24" s="67"/>
      <c r="F24" s="67"/>
      <c r="G24" s="68" t="str">
        <f>IF(C24&gt;0,F24*100/C24," ")</f>
        <v/>
      </c>
      <c r="H24" s="67"/>
      <c r="I24" s="67"/>
      <c r="J24" s="67"/>
      <c r="K24" s="22"/>
      <c r="L24" s="24"/>
      <c r="M24" s="24"/>
    </row>
    <row r="25" spans="1:13" ht="13.5" customHeight="1">
      <c r="A25" s="56" t="s">
        <v>16</v>
      </c>
      <c r="B25" s="67">
        <v>170</v>
      </c>
      <c r="C25" s="67">
        <v>170</v>
      </c>
      <c r="D25" s="68">
        <f>IF(B25&gt;0,C25*100/B25," ")</f>
        <v>100</v>
      </c>
      <c r="E25" s="67">
        <f>F25+H25</f>
        <v>140</v>
      </c>
      <c r="F25" s="67">
        <v>140</v>
      </c>
      <c r="G25" s="68">
        <f>IF(C25&gt;0,F25*100/C25," ")</f>
        <v>82.352941176470594</v>
      </c>
      <c r="H25" s="67"/>
      <c r="I25" s="67"/>
      <c r="J25" s="67"/>
      <c r="K25" s="24"/>
      <c r="L25" s="24"/>
      <c r="M25" s="24"/>
    </row>
    <row r="26" spans="1:13" s="7" customFormat="1" ht="13.5" customHeight="1">
      <c r="A26" s="65" t="s">
        <v>76</v>
      </c>
      <c r="B26" s="67">
        <v>160</v>
      </c>
      <c r="C26" s="67">
        <v>160</v>
      </c>
      <c r="D26" s="68">
        <f>IF(B26&gt;0,C26*100/B26," ")</f>
        <v>100</v>
      </c>
      <c r="E26" s="69">
        <f>F26+H26</f>
        <v>115</v>
      </c>
      <c r="F26" s="67">
        <v>115</v>
      </c>
      <c r="G26" s="68">
        <f>IF(C26&gt;0,F26*100/C26," ")</f>
        <v>71.875</v>
      </c>
      <c r="H26" s="67"/>
      <c r="I26" s="67"/>
      <c r="J26" s="67"/>
      <c r="K26" s="24"/>
      <c r="L26" s="24"/>
      <c r="M26" s="24"/>
    </row>
    <row r="27" spans="1:13" ht="13.5" customHeight="1">
      <c r="A27" s="55" t="s">
        <v>17</v>
      </c>
      <c r="B27" s="68">
        <f t="shared" ref="B27:I27" si="3">B23-B26</f>
        <v>10</v>
      </c>
      <c r="C27" s="68">
        <f>C23-C26</f>
        <v>10</v>
      </c>
      <c r="D27" s="68">
        <f t="shared" si="3"/>
        <v>0</v>
      </c>
      <c r="E27" s="68">
        <f>E23-E26</f>
        <v>25</v>
      </c>
      <c r="F27" s="68">
        <f>F23-F26</f>
        <v>25</v>
      </c>
      <c r="G27" s="68">
        <f t="shared" si="3"/>
        <v>10.477941176470594</v>
      </c>
      <c r="H27" s="68">
        <f t="shared" si="3"/>
        <v>0</v>
      </c>
      <c r="I27" s="68">
        <f t="shared" si="3"/>
        <v>0</v>
      </c>
      <c r="J27" s="68"/>
      <c r="K27" s="24"/>
      <c r="L27" s="15"/>
      <c r="M27" s="15"/>
    </row>
    <row r="28" spans="1:13" ht="13.5" customHeight="1">
      <c r="A28" s="55"/>
      <c r="B28" s="68"/>
      <c r="C28" s="68"/>
      <c r="D28" s="68"/>
      <c r="E28" s="68"/>
      <c r="F28" s="68"/>
      <c r="G28" s="68"/>
      <c r="H28" s="68"/>
      <c r="I28" s="68"/>
      <c r="J28" s="68"/>
      <c r="K28" s="24"/>
      <c r="L28" s="15"/>
      <c r="M28" s="15"/>
    </row>
    <row r="29" spans="1:13" ht="13.5" customHeight="1">
      <c r="A29" s="57" t="s">
        <v>20</v>
      </c>
      <c r="B29" s="54">
        <f>SUM(B30:B30)</f>
        <v>268</v>
      </c>
      <c r="C29" s="54">
        <f>SUM(C30:C30)</f>
        <v>268</v>
      </c>
      <c r="D29" s="54">
        <f t="shared" ref="D29:D38" si="4">IF(B29&gt;0,C29*100/B29," ")</f>
        <v>100</v>
      </c>
      <c r="E29" s="54">
        <f>SUM(E30:E30)</f>
        <v>240</v>
      </c>
      <c r="F29" s="54">
        <f>SUM(F30:F30)</f>
        <v>240</v>
      </c>
      <c r="G29" s="54">
        <f>IF(C29&gt;0,F29*100/C29," ")</f>
        <v>89.552238805970148</v>
      </c>
      <c r="H29" s="54">
        <f t="shared" ref="H29:I29" si="5">SUM(H30:H30)</f>
        <v>0</v>
      </c>
      <c r="I29" s="54">
        <f t="shared" si="5"/>
        <v>0</v>
      </c>
      <c r="J29" s="54"/>
      <c r="K29" s="15"/>
      <c r="L29" s="22"/>
      <c r="M29" s="22"/>
    </row>
    <row r="30" spans="1:13" ht="13.5" customHeight="1">
      <c r="A30" s="56" t="s">
        <v>15</v>
      </c>
      <c r="B30" s="67">
        <v>268</v>
      </c>
      <c r="C30" s="67">
        <v>268</v>
      </c>
      <c r="D30" s="68">
        <f t="shared" si="4"/>
        <v>100</v>
      </c>
      <c r="E30" s="67">
        <f>F30+H30</f>
        <v>240</v>
      </c>
      <c r="F30" s="67">
        <v>240</v>
      </c>
      <c r="G30" s="68">
        <f>IF(C30&gt;0,F30*100/C30," ")</f>
        <v>89.552238805970148</v>
      </c>
      <c r="H30" s="67"/>
      <c r="I30" s="67"/>
      <c r="J30" s="67"/>
      <c r="K30" s="22"/>
      <c r="L30" s="24"/>
      <c r="M30" s="24"/>
    </row>
    <row r="31" spans="1:13" ht="13.5" customHeight="1">
      <c r="A31" s="56" t="s">
        <v>16</v>
      </c>
      <c r="B31" s="67"/>
      <c r="C31" s="67"/>
      <c r="D31" s="68"/>
      <c r="E31" s="67"/>
      <c r="F31" s="67"/>
      <c r="G31" s="68"/>
      <c r="H31" s="67"/>
      <c r="I31" s="67"/>
      <c r="J31" s="67"/>
      <c r="K31" s="24"/>
      <c r="L31" s="24"/>
      <c r="M31" s="24"/>
    </row>
    <row r="32" spans="1:13" ht="13.5" customHeight="1">
      <c r="A32" s="58" t="str">
        <f>A$26</f>
        <v xml:space="preserve"> на эту дату 2020 г</v>
      </c>
      <c r="B32" s="67">
        <v>576.79999999999995</v>
      </c>
      <c r="C32" s="67">
        <v>576.79999999999995</v>
      </c>
      <c r="D32" s="68">
        <f t="shared" si="4"/>
        <v>100</v>
      </c>
      <c r="E32" s="69">
        <f>F32+H32</f>
        <v>517</v>
      </c>
      <c r="F32" s="67">
        <v>517</v>
      </c>
      <c r="G32" s="68">
        <f>IF(C32&gt;0,F32*100/C32," ")</f>
        <v>89.632454923717063</v>
      </c>
      <c r="H32" s="67"/>
      <c r="I32" s="67"/>
      <c r="J32" s="70"/>
      <c r="K32" s="24"/>
      <c r="L32" s="25"/>
      <c r="M32" s="25"/>
    </row>
    <row r="33" spans="1:13" ht="13.5" customHeight="1">
      <c r="A33" s="55" t="s">
        <v>17</v>
      </c>
      <c r="B33" s="68">
        <f>B29-B32</f>
        <v>-308.79999999999995</v>
      </c>
      <c r="C33" s="68">
        <f>C29-C32</f>
        <v>-308.79999999999995</v>
      </c>
      <c r="D33" s="68" t="str">
        <f t="shared" si="4"/>
        <v/>
      </c>
      <c r="E33" s="68">
        <f>E29-E32</f>
        <v>-277</v>
      </c>
      <c r="F33" s="68">
        <f>F29-F32</f>
        <v>-277</v>
      </c>
      <c r="G33" s="68"/>
      <c r="H33" s="68">
        <f t="shared" ref="H33:I33" si="6">H29-H32</f>
        <v>0</v>
      </c>
      <c r="I33" s="68">
        <f t="shared" si="6"/>
        <v>0</v>
      </c>
      <c r="J33" s="68"/>
      <c r="K33" s="25"/>
      <c r="L33" s="15"/>
      <c r="M33" s="15"/>
    </row>
    <row r="34" spans="1:13" ht="13.5" customHeight="1">
      <c r="A34" s="55"/>
      <c r="B34" s="68"/>
      <c r="C34" s="68"/>
      <c r="D34" s="68"/>
      <c r="E34" s="68"/>
      <c r="F34" s="68"/>
      <c r="G34" s="68"/>
      <c r="H34" s="68"/>
      <c r="I34" s="68"/>
      <c r="J34" s="68"/>
      <c r="K34" s="25"/>
      <c r="L34" s="15"/>
      <c r="M34" s="15"/>
    </row>
    <row r="35" spans="1:13" ht="13.5" customHeight="1">
      <c r="A35" s="57" t="s">
        <v>21</v>
      </c>
      <c r="B35" s="54">
        <f>SUM(B36:B37)</f>
        <v>735</v>
      </c>
      <c r="C35" s="54">
        <f>SUM(C36:C37)</f>
        <v>735</v>
      </c>
      <c r="D35" s="54">
        <f t="shared" si="4"/>
        <v>100</v>
      </c>
      <c r="E35" s="54">
        <f>SUM(E36:E37)</f>
        <v>675</v>
      </c>
      <c r="F35" s="54">
        <f>SUM(F36:F37)</f>
        <v>675</v>
      </c>
      <c r="G35" s="54">
        <f>IF(C35&gt;0,F35*100/C35," ")</f>
        <v>91.836734693877546</v>
      </c>
      <c r="H35" s="54">
        <f>SUM(H36:H37)</f>
        <v>0</v>
      </c>
      <c r="I35" s="54">
        <f>SUM(I36:I37)</f>
        <v>0</v>
      </c>
      <c r="J35" s="54">
        <f>SUM(J36:J37)</f>
        <v>0</v>
      </c>
      <c r="K35" s="15"/>
      <c r="L35" s="22"/>
      <c r="M35" s="22"/>
    </row>
    <row r="36" spans="1:13" ht="13.5" customHeight="1">
      <c r="A36" s="56" t="s">
        <v>15</v>
      </c>
      <c r="B36" s="67">
        <v>213</v>
      </c>
      <c r="C36" s="67">
        <v>213</v>
      </c>
      <c r="D36" s="68">
        <f t="shared" si="4"/>
        <v>100</v>
      </c>
      <c r="E36" s="67">
        <f>F36+H36</f>
        <v>195</v>
      </c>
      <c r="F36" s="67">
        <v>195</v>
      </c>
      <c r="G36" s="68">
        <f>IF(C36&gt;0,F36*100/C36," ")</f>
        <v>91.549295774647888</v>
      </c>
      <c r="H36" s="67"/>
      <c r="I36" s="67"/>
      <c r="J36" s="67"/>
      <c r="K36" s="22"/>
      <c r="L36" s="24"/>
      <c r="M36" s="24"/>
    </row>
    <row r="37" spans="1:13" ht="13.5" customHeight="1">
      <c r="A37" s="56" t="s">
        <v>16</v>
      </c>
      <c r="B37" s="67">
        <v>522</v>
      </c>
      <c r="C37" s="67">
        <v>522</v>
      </c>
      <c r="D37" s="68">
        <f t="shared" si="4"/>
        <v>100</v>
      </c>
      <c r="E37" s="67">
        <f>F37+H37</f>
        <v>480</v>
      </c>
      <c r="F37" s="67">
        <v>480</v>
      </c>
      <c r="G37" s="68">
        <f>IF(C37&gt;0,F37*100/C37," ")</f>
        <v>91.954022988505741</v>
      </c>
      <c r="H37" s="67"/>
      <c r="I37" s="67"/>
      <c r="J37" s="67"/>
      <c r="K37" s="24"/>
      <c r="L37" s="24"/>
      <c r="M37" s="24"/>
    </row>
    <row r="38" spans="1:13" s="7" customFormat="1" ht="13.5" customHeight="1">
      <c r="A38" s="58" t="str">
        <f>A$26</f>
        <v xml:space="preserve"> на эту дату 2020 г</v>
      </c>
      <c r="B38" s="70">
        <v>747</v>
      </c>
      <c r="C38" s="70">
        <v>747</v>
      </c>
      <c r="D38" s="71">
        <f t="shared" si="4"/>
        <v>100</v>
      </c>
      <c r="E38" s="69">
        <f>F38+H38</f>
        <v>660</v>
      </c>
      <c r="F38" s="70">
        <v>660</v>
      </c>
      <c r="G38" s="68">
        <f>IF(C38&gt;0,F38*100/C38," ")</f>
        <v>88.353413654618478</v>
      </c>
      <c r="H38" s="70"/>
      <c r="I38" s="70"/>
      <c r="J38" s="70"/>
      <c r="K38" s="24"/>
      <c r="L38" s="25"/>
      <c r="M38" s="25"/>
    </row>
    <row r="39" spans="1:13" ht="13.5" customHeight="1">
      <c r="A39" s="55" t="s">
        <v>17</v>
      </c>
      <c r="B39" s="68">
        <f t="shared" ref="B39:I39" si="7">B35-B38</f>
        <v>-12</v>
      </c>
      <c r="C39" s="68">
        <f t="shared" si="7"/>
        <v>-12</v>
      </c>
      <c r="D39" s="68">
        <f t="shared" si="7"/>
        <v>0</v>
      </c>
      <c r="E39" s="68">
        <f t="shared" si="7"/>
        <v>15</v>
      </c>
      <c r="F39" s="68">
        <f t="shared" si="7"/>
        <v>15</v>
      </c>
      <c r="G39" s="68">
        <f t="shared" si="7"/>
        <v>3.4833210392590672</v>
      </c>
      <c r="H39" s="68">
        <f t="shared" si="7"/>
        <v>0</v>
      </c>
      <c r="I39" s="68">
        <f t="shared" si="7"/>
        <v>0</v>
      </c>
      <c r="J39" s="68"/>
      <c r="K39" s="25"/>
      <c r="L39" s="15"/>
      <c r="M39" s="15"/>
    </row>
    <row r="40" spans="1:13" ht="13.5" customHeight="1">
      <c r="A40" s="55"/>
      <c r="B40" s="68"/>
      <c r="C40" s="68"/>
      <c r="D40" s="68"/>
      <c r="E40" s="68"/>
      <c r="F40" s="68"/>
      <c r="G40" s="68"/>
      <c r="H40" s="68"/>
      <c r="I40" s="68"/>
      <c r="J40" s="68"/>
      <c r="K40" s="25"/>
      <c r="L40" s="15"/>
      <c r="M40" s="15"/>
    </row>
    <row r="41" spans="1:13" ht="13.5" customHeight="1">
      <c r="A41" s="57" t="s">
        <v>22</v>
      </c>
      <c r="B41" s="54">
        <f>SUM(B42:B43)</f>
        <v>1726</v>
      </c>
      <c r="C41" s="54">
        <f>SUM(C42:C43)</f>
        <v>1726</v>
      </c>
      <c r="D41" s="54">
        <f>IF(B41&gt;0,C41*100/B41," ")</f>
        <v>100</v>
      </c>
      <c r="E41" s="54">
        <f>SUM(E42:E43)</f>
        <v>1615</v>
      </c>
      <c r="F41" s="54">
        <f>SUM(F42:F43)</f>
        <v>1615</v>
      </c>
      <c r="G41" s="54">
        <f>IF(C41&gt;0,F41*100/C41," ")</f>
        <v>93.56894553881807</v>
      </c>
      <c r="H41" s="54">
        <f>SUM(H42:H43)</f>
        <v>0</v>
      </c>
      <c r="I41" s="54">
        <f>SUM(I42:I43)</f>
        <v>0</v>
      </c>
      <c r="J41" s="54">
        <f>SUM(J42:J43)</f>
        <v>0</v>
      </c>
      <c r="K41" s="15"/>
      <c r="L41" s="22"/>
      <c r="M41" s="22"/>
    </row>
    <row r="42" spans="1:13" ht="13.5" customHeight="1">
      <c r="A42" s="56" t="s">
        <v>15</v>
      </c>
      <c r="B42" s="67">
        <v>829</v>
      </c>
      <c r="C42" s="67">
        <v>829</v>
      </c>
      <c r="D42" s="68">
        <f>IF(B42&gt;0,C42*100/B42," ")</f>
        <v>100</v>
      </c>
      <c r="E42" s="67">
        <f>F42+H42</f>
        <v>785</v>
      </c>
      <c r="F42" s="67">
        <v>785</v>
      </c>
      <c r="G42" s="68">
        <f>IF(C42&gt;0,F42*100/C42," ")</f>
        <v>94.692400482509044</v>
      </c>
      <c r="H42" s="67"/>
      <c r="I42" s="67"/>
      <c r="J42" s="67"/>
      <c r="K42" s="22"/>
      <c r="L42" s="24"/>
      <c r="M42" s="24"/>
    </row>
    <row r="43" spans="1:13" ht="13.5" customHeight="1">
      <c r="A43" s="56" t="s">
        <v>16</v>
      </c>
      <c r="B43" s="67">
        <v>897</v>
      </c>
      <c r="C43" s="67">
        <v>897</v>
      </c>
      <c r="D43" s="68">
        <f>IF(B43&gt;0,C43*100/B43," ")</f>
        <v>100</v>
      </c>
      <c r="E43" s="67">
        <f>F43+H43</f>
        <v>830</v>
      </c>
      <c r="F43" s="67">
        <v>830</v>
      </c>
      <c r="G43" s="68">
        <f>IF(C43&gt;0,F43*100/C43," ")</f>
        <v>92.530657748049052</v>
      </c>
      <c r="H43" s="67"/>
      <c r="I43" s="67"/>
      <c r="J43" s="67"/>
      <c r="K43" s="24"/>
      <c r="L43" s="24"/>
      <c r="M43" s="24"/>
    </row>
    <row r="44" spans="1:13" s="7" customFormat="1" ht="13.5" customHeight="1">
      <c r="A44" s="58" t="str">
        <f>A$26</f>
        <v xml:space="preserve"> на эту дату 2020 г</v>
      </c>
      <c r="B44" s="70">
        <v>1735</v>
      </c>
      <c r="C44" s="70">
        <v>1735</v>
      </c>
      <c r="D44" s="71">
        <f>IF(B44&gt;0,C44*100/B44," ")</f>
        <v>100</v>
      </c>
      <c r="E44" s="69">
        <f>F44+H44</f>
        <v>1610</v>
      </c>
      <c r="F44" s="67">
        <v>1610</v>
      </c>
      <c r="G44" s="68">
        <f>IF(C44&gt;0,F44*100/C44," ")</f>
        <v>92.795389048991353</v>
      </c>
      <c r="H44" s="70"/>
      <c r="I44" s="70"/>
      <c r="J44" s="70"/>
      <c r="K44" s="24"/>
      <c r="L44" s="25"/>
      <c r="M44" s="25"/>
    </row>
    <row r="45" spans="1:13" ht="13.5" customHeight="1">
      <c r="A45" s="55" t="s">
        <v>17</v>
      </c>
      <c r="B45" s="68">
        <f t="shared" ref="B45:I45" si="8">B41-B44</f>
        <v>-9</v>
      </c>
      <c r="C45" s="68">
        <f t="shared" si="8"/>
        <v>-9</v>
      </c>
      <c r="D45" s="68">
        <f t="shared" si="8"/>
        <v>0</v>
      </c>
      <c r="E45" s="68">
        <f t="shared" si="8"/>
        <v>5</v>
      </c>
      <c r="F45" s="68">
        <f t="shared" si="8"/>
        <v>5</v>
      </c>
      <c r="G45" s="68">
        <f t="shared" si="8"/>
        <v>0.7735564898267171</v>
      </c>
      <c r="H45" s="68">
        <f t="shared" si="8"/>
        <v>0</v>
      </c>
      <c r="I45" s="68">
        <f t="shared" si="8"/>
        <v>0</v>
      </c>
      <c r="J45" s="68"/>
      <c r="K45" s="25"/>
      <c r="L45" s="15"/>
      <c r="M45" s="15"/>
    </row>
    <row r="46" spans="1:13" ht="13.5" customHeight="1">
      <c r="A46" s="55"/>
      <c r="B46" s="68"/>
      <c r="C46" s="68"/>
      <c r="D46" s="68"/>
      <c r="E46" s="68"/>
      <c r="F46" s="68"/>
      <c r="G46" s="68"/>
      <c r="H46" s="68"/>
      <c r="I46" s="68"/>
      <c r="J46" s="68"/>
      <c r="K46" s="25"/>
      <c r="L46" s="15"/>
      <c r="M46" s="15"/>
    </row>
    <row r="47" spans="1:13" ht="13.5" customHeight="1">
      <c r="A47" s="57" t="s">
        <v>23</v>
      </c>
      <c r="B47" s="54">
        <f>SUM(B48:B49)</f>
        <v>2108</v>
      </c>
      <c r="C47" s="54">
        <f>SUM(C48:C49)</f>
        <v>2108</v>
      </c>
      <c r="D47" s="54">
        <f>IF(B47&gt;0,C47*100/B47," ")</f>
        <v>100</v>
      </c>
      <c r="E47" s="54">
        <f>SUM(E48:E49)</f>
        <v>1910</v>
      </c>
      <c r="F47" s="54">
        <f>SUM(F48:F49)</f>
        <v>1910</v>
      </c>
      <c r="G47" s="54">
        <f>IF(C47&gt;0,F47*100/C47," ")</f>
        <v>90.60721062618596</v>
      </c>
      <c r="H47" s="54">
        <f>SUM(H48:H49)</f>
        <v>0</v>
      </c>
      <c r="I47" s="54">
        <f>SUM(I48:I49)</f>
        <v>0</v>
      </c>
      <c r="J47" s="54">
        <f>SUM(J48:J49)</f>
        <v>0</v>
      </c>
      <c r="K47" s="15"/>
      <c r="L47" s="22"/>
      <c r="M47" s="22"/>
    </row>
    <row r="48" spans="1:13" ht="13.5" customHeight="1">
      <c r="A48" s="56" t="s">
        <v>15</v>
      </c>
      <c r="B48" s="67">
        <v>1746</v>
      </c>
      <c r="C48" s="67">
        <v>1746</v>
      </c>
      <c r="D48" s="68">
        <f>IF(B48&gt;0,C48*100/B48," ")</f>
        <v>100</v>
      </c>
      <c r="E48" s="67">
        <f>F48+H48</f>
        <v>1570</v>
      </c>
      <c r="F48" s="67">
        <v>1570</v>
      </c>
      <c r="G48" s="68">
        <f>IF(C48&gt;0,F48*100/C48," ")</f>
        <v>89.919816723940428</v>
      </c>
      <c r="H48" s="67"/>
      <c r="I48" s="67"/>
      <c r="J48" s="67"/>
      <c r="K48" s="22"/>
      <c r="L48" s="24"/>
      <c r="M48" s="24"/>
    </row>
    <row r="49" spans="1:13" ht="13.5" customHeight="1">
      <c r="A49" s="56" t="s">
        <v>16</v>
      </c>
      <c r="B49" s="67">
        <v>362</v>
      </c>
      <c r="C49" s="67">
        <v>362</v>
      </c>
      <c r="D49" s="68">
        <f>IF(B49&gt;0,C49*100/B49," ")</f>
        <v>100</v>
      </c>
      <c r="E49" s="67">
        <f>F49+H49</f>
        <v>340</v>
      </c>
      <c r="F49" s="67">
        <v>340</v>
      </c>
      <c r="G49" s="68">
        <f>IF(C49&gt;0,F49*100/C49," ")</f>
        <v>93.922651933701658</v>
      </c>
      <c r="H49" s="67"/>
      <c r="I49" s="67"/>
      <c r="J49" s="67"/>
      <c r="K49" s="24"/>
      <c r="L49" s="24"/>
      <c r="M49" s="24"/>
    </row>
    <row r="50" spans="1:13" s="7" customFormat="1" ht="13.5" customHeight="1">
      <c r="A50" s="58" t="str">
        <f>A$26</f>
        <v xml:space="preserve"> на эту дату 2020 г</v>
      </c>
      <c r="B50" s="70">
        <v>2016</v>
      </c>
      <c r="C50" s="70">
        <v>2016</v>
      </c>
      <c r="D50" s="71">
        <f>IF(B50&gt;0,C50*100/B50," ")</f>
        <v>100</v>
      </c>
      <c r="E50" s="70">
        <f>F50+H50</f>
        <v>1800</v>
      </c>
      <c r="F50" s="70">
        <v>1800</v>
      </c>
      <c r="G50" s="68">
        <f>IF(C50&gt;0,F50*100/C50," ")</f>
        <v>89.285714285714292</v>
      </c>
      <c r="H50" s="70"/>
      <c r="I50" s="70"/>
      <c r="J50" s="70"/>
      <c r="K50" s="24"/>
      <c r="L50" s="25"/>
      <c r="M50" s="25"/>
    </row>
    <row r="51" spans="1:13" ht="13.5" customHeight="1">
      <c r="A51" s="55" t="s">
        <v>17</v>
      </c>
      <c r="B51" s="68">
        <f t="shared" ref="B51:I51" si="9">B47-B50</f>
        <v>92</v>
      </c>
      <c r="C51" s="68">
        <f t="shared" si="9"/>
        <v>92</v>
      </c>
      <c r="D51" s="68">
        <f t="shared" si="9"/>
        <v>0</v>
      </c>
      <c r="E51" s="68">
        <f t="shared" si="9"/>
        <v>110</v>
      </c>
      <c r="F51" s="68">
        <f t="shared" si="9"/>
        <v>110</v>
      </c>
      <c r="G51" s="68">
        <f t="shared" si="9"/>
        <v>1.3214963404716684</v>
      </c>
      <c r="H51" s="68">
        <f t="shared" si="9"/>
        <v>0</v>
      </c>
      <c r="I51" s="68">
        <f t="shared" si="9"/>
        <v>0</v>
      </c>
      <c r="J51" s="68"/>
      <c r="K51" s="25"/>
      <c r="L51" s="15"/>
      <c r="M51" s="15"/>
    </row>
    <row r="52" spans="1:13" ht="13.5" customHeight="1">
      <c r="A52" s="55"/>
      <c r="B52" s="68"/>
      <c r="C52" s="68"/>
      <c r="D52" s="68"/>
      <c r="E52" s="68"/>
      <c r="F52" s="68"/>
      <c r="G52" s="68"/>
      <c r="H52" s="68"/>
      <c r="I52" s="68"/>
      <c r="J52" s="68"/>
      <c r="K52" s="25"/>
      <c r="L52" s="15"/>
      <c r="M52" s="15"/>
    </row>
    <row r="53" spans="1:13" ht="13.5" customHeight="1">
      <c r="A53" s="57" t="s">
        <v>24</v>
      </c>
      <c r="B53" s="54">
        <f>SUM(B54:B55)</f>
        <v>2356</v>
      </c>
      <c r="C53" s="54">
        <f>SUM(C54:C55)</f>
        <v>2356</v>
      </c>
      <c r="D53" s="54">
        <f>IF(B53&gt;0,C53*100/B53," ")</f>
        <v>100</v>
      </c>
      <c r="E53" s="54">
        <f>SUM(E54:E55)</f>
        <v>2195</v>
      </c>
      <c r="F53" s="54">
        <f>SUM(F54:F55)</f>
        <v>2195</v>
      </c>
      <c r="G53" s="54">
        <f>IF(C53&gt;0,F53*100/C53," ")</f>
        <v>93.166383701188451</v>
      </c>
      <c r="H53" s="54">
        <f>SUM(H54:H55)</f>
        <v>0</v>
      </c>
      <c r="I53" s="54">
        <f>SUM(I54:I55)</f>
        <v>0</v>
      </c>
      <c r="J53" s="54">
        <f>SUM(J54:J55)</f>
        <v>0</v>
      </c>
      <c r="K53" s="15"/>
      <c r="L53" s="22"/>
      <c r="M53" s="22"/>
    </row>
    <row r="54" spans="1:13" ht="13.5" customHeight="1">
      <c r="A54" s="56" t="s">
        <v>15</v>
      </c>
      <c r="B54" s="67">
        <v>1150</v>
      </c>
      <c r="C54" s="67">
        <v>1150</v>
      </c>
      <c r="D54" s="68">
        <f>IF(B54&gt;0,C54*100/B54," ")</f>
        <v>100</v>
      </c>
      <c r="E54" s="67">
        <f>F54+H54</f>
        <v>1075</v>
      </c>
      <c r="F54" s="67">
        <v>1075</v>
      </c>
      <c r="G54" s="68">
        <f>IF(C54&gt;0,F54*100/C54," ")</f>
        <v>93.478260869565219</v>
      </c>
      <c r="H54" s="67"/>
      <c r="I54" s="67"/>
      <c r="J54" s="67"/>
      <c r="K54" s="22"/>
      <c r="L54" s="24"/>
      <c r="M54" s="24"/>
    </row>
    <row r="55" spans="1:13" ht="13.5" customHeight="1">
      <c r="A55" s="56" t="s">
        <v>16</v>
      </c>
      <c r="B55" s="67">
        <v>1206</v>
      </c>
      <c r="C55" s="67">
        <v>1206</v>
      </c>
      <c r="D55" s="68">
        <f>IF(B55&gt;0,C55*100/B55," ")</f>
        <v>100</v>
      </c>
      <c r="E55" s="67">
        <f>F55+H55</f>
        <v>1120</v>
      </c>
      <c r="F55" s="67">
        <v>1120</v>
      </c>
      <c r="G55" s="68">
        <f>IF(C55&gt;0,F55*100/C55," ")</f>
        <v>92.868988391376448</v>
      </c>
      <c r="H55" s="67"/>
      <c r="I55" s="67"/>
      <c r="J55" s="67"/>
      <c r="K55" s="24"/>
      <c r="L55" s="24"/>
      <c r="M55" s="24"/>
    </row>
    <row r="56" spans="1:13" s="7" customFormat="1" ht="13.5" customHeight="1">
      <c r="A56" s="58" t="str">
        <f>A$26</f>
        <v xml:space="preserve"> на эту дату 2020 г</v>
      </c>
      <c r="B56" s="70">
        <v>1767</v>
      </c>
      <c r="C56" s="70">
        <v>1713</v>
      </c>
      <c r="D56" s="71">
        <f>IF(B56&gt;0,C56*100/B56," ")</f>
        <v>96.943972835314085</v>
      </c>
      <c r="E56" s="70">
        <f>F56+H56</f>
        <v>1690</v>
      </c>
      <c r="F56" s="70">
        <v>1660</v>
      </c>
      <c r="G56" s="68">
        <f>IF(C56&gt;0,F56*100/C56," ")</f>
        <v>96.906012842965552</v>
      </c>
      <c r="H56" s="70">
        <v>30</v>
      </c>
      <c r="I56" s="70">
        <v>30</v>
      </c>
      <c r="J56" s="70"/>
      <c r="K56" s="24"/>
      <c r="L56" s="25"/>
      <c r="M56" s="25"/>
    </row>
    <row r="57" spans="1:13" ht="13.5" customHeight="1">
      <c r="A57" s="55" t="s">
        <v>17</v>
      </c>
      <c r="B57" s="68">
        <f t="shared" ref="B57:I57" si="10">B53-B56</f>
        <v>589</v>
      </c>
      <c r="C57" s="68">
        <f t="shared" si="10"/>
        <v>643</v>
      </c>
      <c r="D57" s="68">
        <f t="shared" si="10"/>
        <v>3.056027164685915</v>
      </c>
      <c r="E57" s="68">
        <f t="shared" si="10"/>
        <v>505</v>
      </c>
      <c r="F57" s="68">
        <f t="shared" si="10"/>
        <v>535</v>
      </c>
      <c r="G57" s="68">
        <f t="shared" si="10"/>
        <v>-3.739629141777101</v>
      </c>
      <c r="H57" s="68">
        <f t="shared" si="10"/>
        <v>-30</v>
      </c>
      <c r="I57" s="68">
        <f t="shared" si="10"/>
        <v>-30</v>
      </c>
      <c r="J57" s="68"/>
      <c r="K57" s="25"/>
      <c r="L57" s="15"/>
      <c r="M57" s="15"/>
    </row>
    <row r="58" spans="1:13" ht="13.5" customHeight="1">
      <c r="A58" s="55"/>
      <c r="B58" s="68"/>
      <c r="C58" s="68"/>
      <c r="D58" s="68"/>
      <c r="E58" s="68"/>
      <c r="F58" s="68"/>
      <c r="G58" s="68"/>
      <c r="H58" s="68"/>
      <c r="I58" s="68"/>
      <c r="J58" s="68"/>
      <c r="K58" s="25"/>
      <c r="L58" s="15"/>
      <c r="M58" s="15"/>
    </row>
    <row r="59" spans="1:13" ht="13.5" customHeight="1">
      <c r="A59" s="57" t="s">
        <v>25</v>
      </c>
      <c r="B59" s="54">
        <f>SUM(B60:B61)</f>
        <v>601</v>
      </c>
      <c r="C59" s="54">
        <f>SUM(C60:C61)</f>
        <v>601</v>
      </c>
      <c r="D59" s="54">
        <f>IF(B59&gt;0,C59*100/B59," ")</f>
        <v>100</v>
      </c>
      <c r="E59" s="54">
        <f>SUM(E60:E61)</f>
        <v>500</v>
      </c>
      <c r="F59" s="54">
        <f>SUM(F60:F61)</f>
        <v>500</v>
      </c>
      <c r="G59" s="54">
        <f>IF(C59&gt;0,F59*100/C59," ")</f>
        <v>83.194675540765388</v>
      </c>
      <c r="H59" s="54">
        <f>SUM(H60:H61)</f>
        <v>0</v>
      </c>
      <c r="I59" s="54">
        <f>SUM(I60:I61)</f>
        <v>0</v>
      </c>
      <c r="J59" s="54">
        <f>SUM(J60:J61)</f>
        <v>0</v>
      </c>
      <c r="K59" s="15"/>
      <c r="L59" s="22"/>
      <c r="M59" s="22"/>
    </row>
    <row r="60" spans="1:13" ht="13.5" customHeight="1">
      <c r="A60" s="56" t="s">
        <v>15</v>
      </c>
      <c r="B60" s="67">
        <v>376</v>
      </c>
      <c r="C60" s="67">
        <v>376</v>
      </c>
      <c r="D60" s="68">
        <f>IF(B60&gt;0,C60*100/B60," ")</f>
        <v>100</v>
      </c>
      <c r="E60" s="67">
        <f>F60+H60</f>
        <v>310</v>
      </c>
      <c r="F60" s="67">
        <v>310</v>
      </c>
      <c r="G60" s="68">
        <f>IF(C60&gt;0,F60*100/C60," ")</f>
        <v>82.446808510638292</v>
      </c>
      <c r="H60" s="67"/>
      <c r="I60" s="67"/>
      <c r="J60" s="67"/>
      <c r="K60" s="22"/>
      <c r="L60" s="24"/>
      <c r="M60" s="24"/>
    </row>
    <row r="61" spans="1:13" ht="13.5" customHeight="1">
      <c r="A61" s="56" t="s">
        <v>16</v>
      </c>
      <c r="B61" s="67">
        <v>225</v>
      </c>
      <c r="C61" s="67">
        <v>225</v>
      </c>
      <c r="D61" s="68">
        <f>IF(B61&gt;0,C61*100/B61," ")</f>
        <v>100</v>
      </c>
      <c r="E61" s="67">
        <f>F61+H61</f>
        <v>190</v>
      </c>
      <c r="F61" s="67">
        <v>190</v>
      </c>
      <c r="G61" s="68">
        <f>IF(C61&gt;0,F61*100/C61," ")</f>
        <v>84.444444444444443</v>
      </c>
      <c r="H61" s="67"/>
      <c r="I61" s="67"/>
      <c r="J61" s="67"/>
      <c r="K61" s="24"/>
      <c r="L61" s="24"/>
      <c r="M61" s="24"/>
    </row>
    <row r="62" spans="1:13" s="7" customFormat="1" ht="13.5" customHeight="1">
      <c r="A62" s="58" t="str">
        <f>A$26</f>
        <v xml:space="preserve"> на эту дату 2020 г</v>
      </c>
      <c r="B62" s="70">
        <v>601.70000000000005</v>
      </c>
      <c r="C62" s="70">
        <v>600.79999999999995</v>
      </c>
      <c r="D62" s="71">
        <f>IF(B62&gt;0,C62*100/B62," ")</f>
        <v>99.850423799235486</v>
      </c>
      <c r="E62" s="70">
        <f>F62+H62</f>
        <v>490</v>
      </c>
      <c r="F62" s="70">
        <v>490</v>
      </c>
      <c r="G62" s="68">
        <f>IF(C62&gt;0,F62*100/C62," ")</f>
        <v>81.557922769640484</v>
      </c>
      <c r="H62" s="70"/>
      <c r="I62" s="70"/>
      <c r="J62" s="70"/>
      <c r="K62" s="24"/>
      <c r="L62" s="25"/>
      <c r="M62" s="25"/>
    </row>
    <row r="63" spans="1:13" ht="13.5" customHeight="1">
      <c r="A63" s="55" t="s">
        <v>17</v>
      </c>
      <c r="B63" s="68">
        <f t="shared" ref="B63:I63" si="11">B59-B62</f>
        <v>-0.70000000000004547</v>
      </c>
      <c r="C63" s="68">
        <f t="shared" si="11"/>
        <v>0.20000000000004547</v>
      </c>
      <c r="D63" s="68">
        <f t="shared" si="11"/>
        <v>0.14957620076451406</v>
      </c>
      <c r="E63" s="68">
        <f t="shared" si="11"/>
        <v>10</v>
      </c>
      <c r="F63" s="68">
        <f t="shared" si="11"/>
        <v>10</v>
      </c>
      <c r="G63" s="68">
        <f t="shared" si="11"/>
        <v>1.6367527711249039</v>
      </c>
      <c r="H63" s="68">
        <f t="shared" si="11"/>
        <v>0</v>
      </c>
      <c r="I63" s="68">
        <f t="shared" si="11"/>
        <v>0</v>
      </c>
      <c r="J63" s="68"/>
      <c r="K63" s="25"/>
      <c r="L63" s="15"/>
      <c r="M63" s="15"/>
    </row>
    <row r="64" spans="1:13" ht="13.5" customHeight="1">
      <c r="A64" s="55"/>
      <c r="B64" s="68"/>
      <c r="C64" s="68"/>
      <c r="D64" s="68"/>
      <c r="E64" s="68"/>
      <c r="F64" s="68"/>
      <c r="G64" s="68"/>
      <c r="H64" s="68"/>
      <c r="I64" s="68"/>
      <c r="J64" s="68"/>
      <c r="K64" s="25"/>
      <c r="L64" s="15"/>
      <c r="M64" s="15"/>
    </row>
    <row r="65" spans="1:13" ht="13.5" customHeight="1">
      <c r="A65" s="57" t="s">
        <v>26</v>
      </c>
      <c r="B65" s="54">
        <f>SUM(B66:B66)</f>
        <v>0</v>
      </c>
      <c r="C65" s="54">
        <f>SUM(C66:C66)</f>
        <v>0</v>
      </c>
      <c r="D65" s="54" t="str">
        <f>IF(B65&gt;0,C65*100/B65," ")</f>
        <v/>
      </c>
      <c r="E65" s="54">
        <f>SUM(E66:E66)</f>
        <v>0</v>
      </c>
      <c r="F65" s="54">
        <f>SUM(F66:F66)</f>
        <v>0</v>
      </c>
      <c r="G65" s="54" t="str">
        <f>IF(C65&gt;0,F65*100/C65," ")</f>
        <v/>
      </c>
      <c r="H65" s="54">
        <f>SUM(H66:H66)</f>
        <v>0</v>
      </c>
      <c r="I65" s="54">
        <f>SUM(I66:I66)</f>
        <v>0</v>
      </c>
      <c r="J65" s="54">
        <f>SUM(J66:J66)</f>
        <v>0</v>
      </c>
      <c r="K65" s="15"/>
      <c r="L65" s="22"/>
      <c r="M65" s="22"/>
    </row>
    <row r="66" spans="1:13" ht="13.5" customHeight="1">
      <c r="A66" s="56" t="s">
        <v>15</v>
      </c>
      <c r="B66" s="67"/>
      <c r="C66" s="67"/>
      <c r="D66" s="68" t="str">
        <f>IF(B66&gt;0,C66*100/B66," ")</f>
        <v/>
      </c>
      <c r="E66" s="67">
        <f>F66+H66</f>
        <v>0</v>
      </c>
      <c r="F66" s="67"/>
      <c r="G66" s="68" t="str">
        <f>IF(C66&gt;0,F66*100/C66," ")</f>
        <v/>
      </c>
      <c r="H66" s="67"/>
      <c r="I66" s="67"/>
      <c r="J66" s="67"/>
      <c r="K66" s="22"/>
      <c r="L66" s="24"/>
      <c r="M66" s="24"/>
    </row>
    <row r="67" spans="1:13" s="7" customFormat="1" ht="13.5" customHeight="1">
      <c r="A67" s="58" t="str">
        <f>A$26</f>
        <v xml:space="preserve"> на эту дату 2020 г</v>
      </c>
      <c r="B67" s="70"/>
      <c r="C67" s="70"/>
      <c r="D67" s="71" t="str">
        <f>IF(B67&gt;0,C67*100/B67," ")</f>
        <v/>
      </c>
      <c r="E67" s="70">
        <f>F67+H67</f>
        <v>0</v>
      </c>
      <c r="F67" s="70"/>
      <c r="G67" s="71" t="str">
        <f>IF(B67&gt;0,F67*100/B67," ")</f>
        <v/>
      </c>
      <c r="H67" s="70"/>
      <c r="I67" s="70"/>
      <c r="J67" s="70"/>
      <c r="K67" s="24"/>
      <c r="L67" s="25"/>
      <c r="M67" s="25"/>
    </row>
    <row r="68" spans="1:13" ht="13.5" customHeight="1">
      <c r="A68" s="55" t="s">
        <v>17</v>
      </c>
      <c r="B68" s="68">
        <f>B65-B67</f>
        <v>0</v>
      </c>
      <c r="C68" s="68">
        <f>C65-C67</f>
        <v>0</v>
      </c>
      <c r="D68" s="68" t="str">
        <f>D67</f>
        <v/>
      </c>
      <c r="E68" s="68">
        <f>E65-E67</f>
        <v>0</v>
      </c>
      <c r="F68" s="68"/>
      <c r="G68" s="68" t="str">
        <f>G67</f>
        <v/>
      </c>
      <c r="H68" s="68"/>
      <c r="I68" s="68"/>
      <c r="J68" s="68"/>
      <c r="K68" s="25"/>
      <c r="L68" s="15"/>
      <c r="M68" s="15"/>
    </row>
    <row r="69" spans="1:13" ht="13.5" customHeight="1">
      <c r="A69" s="57" t="s">
        <v>27</v>
      </c>
      <c r="B69" s="54">
        <f>SUM(B70:B71)</f>
        <v>3589.6000000000004</v>
      </c>
      <c r="C69" s="54">
        <f>SUM(C70:C71)</f>
        <v>3589.6000000000004</v>
      </c>
      <c r="D69" s="54">
        <f>IF(B69&gt;0,C69*100/B69," ")</f>
        <v>100</v>
      </c>
      <c r="E69" s="54">
        <f>SUM(E70:E71)</f>
        <v>3037.6000000000004</v>
      </c>
      <c r="F69" s="54">
        <f>SUM(F70:F71)</f>
        <v>3037.6000000000004</v>
      </c>
      <c r="G69" s="54">
        <f>IF(C69&gt;0,F69*100/C69," ")</f>
        <v>84.622242032538452</v>
      </c>
      <c r="H69" s="54">
        <f>SUM(H70:H71)</f>
        <v>0</v>
      </c>
      <c r="I69" s="54">
        <f>SUM(I70:I71)</f>
        <v>0</v>
      </c>
      <c r="J69" s="54">
        <f>SUM(J70:J70)</f>
        <v>0</v>
      </c>
      <c r="K69" s="15"/>
      <c r="L69" s="22"/>
      <c r="M69" s="22"/>
    </row>
    <row r="70" spans="1:13" ht="13.5" customHeight="1">
      <c r="A70" s="56" t="s">
        <v>15</v>
      </c>
      <c r="B70" s="54">
        <f t="shared" ref="B70:C72" si="12">B76+B82+B88+B94</f>
        <v>1635.9</v>
      </c>
      <c r="C70" s="54">
        <f t="shared" si="12"/>
        <v>1635.9</v>
      </c>
      <c r="D70" s="54">
        <f>IF(B70&gt;0,C70*100/B70," ")</f>
        <v>100</v>
      </c>
      <c r="E70" s="54">
        <f t="shared" ref="E70:F72" si="13">E76+E82+E88+E94</f>
        <v>1383.9</v>
      </c>
      <c r="F70" s="54">
        <f t="shared" si="13"/>
        <v>1383.9</v>
      </c>
      <c r="G70" s="54">
        <f>IF(C70&gt;0,F70*100/C70," ")</f>
        <v>84.595635430038513</v>
      </c>
      <c r="H70" s="54">
        <f t="shared" ref="H70:J72" si="14">H76+H82+H88+H94</f>
        <v>0</v>
      </c>
      <c r="I70" s="54">
        <f t="shared" si="14"/>
        <v>0</v>
      </c>
      <c r="J70" s="54">
        <f t="shared" si="14"/>
        <v>0</v>
      </c>
      <c r="K70" s="22"/>
      <c r="L70" s="22"/>
      <c r="M70" s="22"/>
    </row>
    <row r="71" spans="1:13" ht="13.5" customHeight="1">
      <c r="A71" s="56" t="s">
        <v>16</v>
      </c>
      <c r="B71" s="54">
        <f t="shared" si="12"/>
        <v>1953.7</v>
      </c>
      <c r="C71" s="54">
        <f t="shared" si="12"/>
        <v>1953.7</v>
      </c>
      <c r="D71" s="54">
        <f>IF(B71&gt;0,C71*100/B71," ")</f>
        <v>100</v>
      </c>
      <c r="E71" s="54">
        <f t="shared" si="13"/>
        <v>1653.7</v>
      </c>
      <c r="F71" s="54">
        <f t="shared" si="13"/>
        <v>1653.7</v>
      </c>
      <c r="G71" s="54">
        <f>IF(C71&gt;0,F71*100/C71," ")</f>
        <v>84.644520653119713</v>
      </c>
      <c r="H71" s="54">
        <f t="shared" si="14"/>
        <v>0</v>
      </c>
      <c r="I71" s="54">
        <f t="shared" si="14"/>
        <v>0</v>
      </c>
      <c r="J71" s="54">
        <f t="shared" si="14"/>
        <v>0</v>
      </c>
      <c r="K71" s="22"/>
      <c r="L71" s="22"/>
      <c r="M71" s="22"/>
    </row>
    <row r="72" spans="1:13" s="9" customFormat="1" ht="15" customHeight="1">
      <c r="A72" s="59" t="str">
        <f>A$26</f>
        <v xml:space="preserve"> на эту дату 2020 г</v>
      </c>
      <c r="B72" s="66">
        <f t="shared" si="12"/>
        <v>3338.1</v>
      </c>
      <c r="C72" s="66">
        <f t="shared" si="12"/>
        <v>3338.1</v>
      </c>
      <c r="D72" s="66">
        <f>IF(B72&gt;0,C72*100/B72," ")</f>
        <v>100</v>
      </c>
      <c r="E72" s="66">
        <f t="shared" si="13"/>
        <v>2810.1</v>
      </c>
      <c r="F72" s="66">
        <f t="shared" si="13"/>
        <v>2810.1</v>
      </c>
      <c r="G72" s="54">
        <f>IF(C72&gt;0,F72*100/C72," ")</f>
        <v>84.182618855037305</v>
      </c>
      <c r="H72" s="66">
        <f t="shared" si="14"/>
        <v>0</v>
      </c>
      <c r="I72" s="66">
        <f t="shared" si="14"/>
        <v>0</v>
      </c>
      <c r="J72" s="66">
        <f t="shared" si="14"/>
        <v>0</v>
      </c>
      <c r="K72" s="22"/>
      <c r="L72" s="23"/>
      <c r="M72" s="23"/>
    </row>
    <row r="73" spans="1:13" ht="13.5" customHeight="1">
      <c r="A73" s="55" t="s">
        <v>17</v>
      </c>
      <c r="B73" s="54">
        <f t="shared" ref="B73:G73" si="15">B69-B72</f>
        <v>251.50000000000045</v>
      </c>
      <c r="C73" s="54">
        <f t="shared" si="15"/>
        <v>251.50000000000045</v>
      </c>
      <c r="D73" s="54">
        <f>D69-D72</f>
        <v>0</v>
      </c>
      <c r="E73" s="54">
        <f t="shared" si="15"/>
        <v>227.50000000000045</v>
      </c>
      <c r="F73" s="54">
        <f t="shared" si="15"/>
        <v>227.50000000000045</v>
      </c>
      <c r="G73" s="54">
        <f t="shared" si="15"/>
        <v>0.43962317750114721</v>
      </c>
      <c r="H73" s="54">
        <f>H69-H72</f>
        <v>0</v>
      </c>
      <c r="I73" s="54">
        <f>I69-I72</f>
        <v>0</v>
      </c>
      <c r="J73" s="54">
        <f>J69-J72</f>
        <v>0</v>
      </c>
      <c r="K73" s="23"/>
      <c r="L73" s="22"/>
      <c r="M73" s="22"/>
    </row>
    <row r="74" spans="1:13" ht="13.5" customHeight="1">
      <c r="A74" s="55"/>
      <c r="B74" s="54"/>
      <c r="C74" s="54"/>
      <c r="D74" s="54"/>
      <c r="E74" s="54"/>
      <c r="F74" s="54"/>
      <c r="G74" s="54"/>
      <c r="H74" s="54"/>
      <c r="I74" s="54"/>
      <c r="J74" s="54"/>
      <c r="K74" s="23"/>
      <c r="L74" s="22"/>
      <c r="M74" s="22"/>
    </row>
    <row r="75" spans="1:13" ht="13.5" customHeight="1">
      <c r="A75" s="57" t="s">
        <v>28</v>
      </c>
      <c r="B75" s="54">
        <f>SUM(B76:B77)</f>
        <v>569</v>
      </c>
      <c r="C75" s="54">
        <f>SUM(C76:C77)</f>
        <v>569</v>
      </c>
      <c r="D75" s="54">
        <f>IF(B75&gt;0,C75*100/B75," ")</f>
        <v>100</v>
      </c>
      <c r="E75" s="54">
        <f>SUM(E76:E77)</f>
        <v>482</v>
      </c>
      <c r="F75" s="54">
        <f>SUM(F76:F77)</f>
        <v>482</v>
      </c>
      <c r="G75" s="54">
        <f>IF(C75&gt;0,F75*100/C75," ")</f>
        <v>84.710017574692444</v>
      </c>
      <c r="H75" s="54">
        <f>SUM(H76:H77)</f>
        <v>0</v>
      </c>
      <c r="I75" s="54">
        <f>SUM(I76:I77)</f>
        <v>0</v>
      </c>
      <c r="J75" s="54">
        <f>SUM(J76:J77)</f>
        <v>0</v>
      </c>
      <c r="K75" s="22"/>
      <c r="L75" s="22"/>
      <c r="M75" s="22"/>
    </row>
    <row r="76" spans="1:13" ht="13.5" customHeight="1">
      <c r="A76" s="56" t="s">
        <v>15</v>
      </c>
      <c r="B76" s="67">
        <v>378</v>
      </c>
      <c r="C76" s="67">
        <v>378</v>
      </c>
      <c r="D76" s="68">
        <f>IF(B76&gt;0,C76*100/B76," ")</f>
        <v>100</v>
      </c>
      <c r="E76" s="67">
        <f>F76+H76</f>
        <v>320</v>
      </c>
      <c r="F76" s="67">
        <v>320</v>
      </c>
      <c r="G76" s="68">
        <f>IF(C76&gt;0,F76*100/C76," ")</f>
        <v>84.656084656084658</v>
      </c>
      <c r="H76" s="67"/>
      <c r="I76" s="67"/>
      <c r="J76" s="67"/>
      <c r="K76" s="22"/>
      <c r="L76" s="24"/>
      <c r="M76" s="24"/>
    </row>
    <row r="77" spans="1:13" ht="13.5" customHeight="1">
      <c r="A77" s="56" t="s">
        <v>16</v>
      </c>
      <c r="B77" s="67">
        <v>191</v>
      </c>
      <c r="C77" s="67">
        <v>191</v>
      </c>
      <c r="D77" s="68">
        <f>IF(B77&gt;0,C77*100/B77," ")</f>
        <v>100</v>
      </c>
      <c r="E77" s="67">
        <f>F77+H77</f>
        <v>162</v>
      </c>
      <c r="F77" s="67">
        <v>162</v>
      </c>
      <c r="G77" s="68">
        <f>IF(C77&gt;0,F77*100/C77," ")</f>
        <v>84.816753926701566</v>
      </c>
      <c r="H77" s="67"/>
      <c r="I77" s="67"/>
      <c r="J77" s="67"/>
      <c r="K77" s="24"/>
      <c r="L77" s="24"/>
      <c r="M77" s="24"/>
    </row>
    <row r="78" spans="1:13" s="7" customFormat="1" ht="13.5" customHeight="1">
      <c r="A78" s="58" t="str">
        <f>A$26</f>
        <v xml:space="preserve"> на эту дату 2020 г</v>
      </c>
      <c r="B78" s="70">
        <v>529</v>
      </c>
      <c r="C78" s="70">
        <v>529</v>
      </c>
      <c r="D78" s="71">
        <f>IF(B78&gt;0,C78*100/B78," ")</f>
        <v>100</v>
      </c>
      <c r="E78" s="70">
        <f>F78+H78</f>
        <v>445</v>
      </c>
      <c r="F78" s="70">
        <v>445</v>
      </c>
      <c r="G78" s="68">
        <f>IF(C78&gt;0,F78*100/C78," ")</f>
        <v>84.120982986767487</v>
      </c>
      <c r="H78" s="70"/>
      <c r="I78" s="70"/>
      <c r="J78" s="70"/>
      <c r="K78" s="24"/>
      <c r="L78" s="25"/>
      <c r="M78" s="25"/>
    </row>
    <row r="79" spans="1:13" ht="13.5" customHeight="1">
      <c r="A79" s="55" t="s">
        <v>17</v>
      </c>
      <c r="B79" s="68">
        <f t="shared" ref="B79:I79" si="16">B75-B78</f>
        <v>40</v>
      </c>
      <c r="C79" s="68">
        <f t="shared" si="16"/>
        <v>40</v>
      </c>
      <c r="D79" s="68">
        <f t="shared" si="16"/>
        <v>0</v>
      </c>
      <c r="E79" s="68">
        <f t="shared" si="16"/>
        <v>37</v>
      </c>
      <c r="F79" s="68">
        <f t="shared" si="16"/>
        <v>37</v>
      </c>
      <c r="G79" s="68">
        <f t="shared" si="16"/>
        <v>0.58903458792495655</v>
      </c>
      <c r="H79" s="68">
        <f t="shared" si="16"/>
        <v>0</v>
      </c>
      <c r="I79" s="68">
        <f t="shared" si="16"/>
        <v>0</v>
      </c>
      <c r="J79" s="68"/>
      <c r="K79" s="25"/>
      <c r="L79" s="15"/>
      <c r="M79" s="15"/>
    </row>
    <row r="80" spans="1:13" ht="13.5" customHeight="1">
      <c r="A80" s="55"/>
      <c r="B80" s="68"/>
      <c r="C80" s="68"/>
      <c r="D80" s="68"/>
      <c r="E80" s="68"/>
      <c r="F80" s="68"/>
      <c r="G80" s="68"/>
      <c r="H80" s="68"/>
      <c r="I80" s="68"/>
      <c r="J80" s="68"/>
      <c r="K80" s="25"/>
      <c r="L80" s="15"/>
      <c r="M80" s="15"/>
    </row>
    <row r="81" spans="1:13" ht="13.5" customHeight="1">
      <c r="A81" s="57" t="s">
        <v>29</v>
      </c>
      <c r="B81" s="54">
        <f>SUM(B82:B83)</f>
        <v>240</v>
      </c>
      <c r="C81" s="54">
        <f>SUM(C82:C83)</f>
        <v>240</v>
      </c>
      <c r="D81" s="54">
        <f>IF(B81&gt;0,C81*100/B81," ")</f>
        <v>100</v>
      </c>
      <c r="E81" s="54">
        <f>SUM(E82:E83)</f>
        <v>203</v>
      </c>
      <c r="F81" s="54">
        <f>SUM(F82:F83)</f>
        <v>203</v>
      </c>
      <c r="G81" s="54">
        <f>IF(C81&gt;0,F81*100/C81," ")</f>
        <v>84.583333333333329</v>
      </c>
      <c r="H81" s="54">
        <f>SUM(H82:H83)</f>
        <v>0</v>
      </c>
      <c r="I81" s="54">
        <f>SUM(I82:I83)</f>
        <v>0</v>
      </c>
      <c r="J81" s="54">
        <f>SUM(J82:J83)</f>
        <v>0</v>
      </c>
      <c r="K81" s="15"/>
      <c r="L81" s="22"/>
      <c r="M81" s="22"/>
    </row>
    <row r="82" spans="1:13" ht="13.5" customHeight="1">
      <c r="A82" s="56" t="s">
        <v>15</v>
      </c>
      <c r="B82" s="67">
        <v>170</v>
      </c>
      <c r="C82" s="67">
        <v>170</v>
      </c>
      <c r="D82" s="68">
        <f>IF(B82&gt;0,C82*100/B82," ")</f>
        <v>100</v>
      </c>
      <c r="E82" s="67">
        <f>F82+H82</f>
        <v>144</v>
      </c>
      <c r="F82" s="67">
        <v>144</v>
      </c>
      <c r="G82" s="68">
        <f>IF(C82&gt;0,F82*100/C82," ")</f>
        <v>84.705882352941174</v>
      </c>
      <c r="H82" s="67"/>
      <c r="I82" s="67"/>
      <c r="J82" s="67"/>
      <c r="K82" s="22"/>
      <c r="L82" s="24"/>
      <c r="M82" s="24"/>
    </row>
    <row r="83" spans="1:13" ht="13.5" customHeight="1">
      <c r="A83" s="56" t="s">
        <v>16</v>
      </c>
      <c r="B83" s="67">
        <v>70</v>
      </c>
      <c r="C83" s="67">
        <v>70</v>
      </c>
      <c r="D83" s="68">
        <f>IF(B83&gt;0,C83*100/B83," ")</f>
        <v>100</v>
      </c>
      <c r="E83" s="67">
        <f>F83+H83</f>
        <v>59</v>
      </c>
      <c r="F83" s="67">
        <v>59</v>
      </c>
      <c r="G83" s="68">
        <f>IF(C83&gt;0,F83*100/C83," ")</f>
        <v>84.285714285714292</v>
      </c>
      <c r="H83" s="67"/>
      <c r="I83" s="67"/>
      <c r="J83" s="67"/>
      <c r="K83" s="24"/>
      <c r="L83" s="24"/>
      <c r="M83" s="24"/>
    </row>
    <row r="84" spans="1:13" s="9" customFormat="1" ht="15" customHeight="1">
      <c r="A84" s="58" t="str">
        <f>A$26</f>
        <v xml:space="preserve"> на эту дату 2020 г</v>
      </c>
      <c r="B84" s="70">
        <v>169</v>
      </c>
      <c r="C84" s="70">
        <v>169</v>
      </c>
      <c r="D84" s="71">
        <f>IF(B84&gt;0,C84*100/B84," ")</f>
        <v>100</v>
      </c>
      <c r="E84" s="70">
        <f>F84+H84</f>
        <v>142</v>
      </c>
      <c r="F84" s="70">
        <v>142</v>
      </c>
      <c r="G84" s="68">
        <f>IF(C84&gt;0,F84*100/C84," ")</f>
        <v>84.023668639053255</v>
      </c>
      <c r="H84" s="70"/>
      <c r="I84" s="70"/>
      <c r="J84" s="72"/>
      <c r="K84" s="24"/>
      <c r="L84" s="26"/>
      <c r="M84" s="26"/>
    </row>
    <row r="85" spans="1:13" ht="13.5" customHeight="1">
      <c r="A85" s="55" t="s">
        <v>17</v>
      </c>
      <c r="B85" s="68">
        <f t="shared" ref="B85:I85" si="17">B81-B84</f>
        <v>71</v>
      </c>
      <c r="C85" s="68">
        <f t="shared" si="17"/>
        <v>71</v>
      </c>
      <c r="D85" s="68">
        <f>D81-D84</f>
        <v>0</v>
      </c>
      <c r="E85" s="68">
        <f t="shared" si="17"/>
        <v>61</v>
      </c>
      <c r="F85" s="68">
        <f>F81-F84</f>
        <v>61</v>
      </c>
      <c r="G85" s="68">
        <f t="shared" si="17"/>
        <v>0.55966469428007315</v>
      </c>
      <c r="H85" s="68">
        <f t="shared" si="17"/>
        <v>0</v>
      </c>
      <c r="I85" s="68">
        <f t="shared" si="17"/>
        <v>0</v>
      </c>
      <c r="J85" s="68"/>
      <c r="K85" s="26"/>
      <c r="L85" s="15"/>
      <c r="M85" s="15"/>
    </row>
    <row r="86" spans="1:13" ht="13.5" customHeight="1">
      <c r="A86" s="55"/>
      <c r="B86" s="68"/>
      <c r="C86" s="68"/>
      <c r="D86" s="68"/>
      <c r="E86" s="68"/>
      <c r="F86" s="68"/>
      <c r="G86" s="68"/>
      <c r="H86" s="68"/>
      <c r="I86" s="68"/>
      <c r="J86" s="68"/>
      <c r="K86" s="26"/>
      <c r="L86" s="15"/>
      <c r="M86" s="15"/>
    </row>
    <row r="87" spans="1:13" ht="13.5" customHeight="1">
      <c r="A87" s="57" t="s">
        <v>30</v>
      </c>
      <c r="B87" s="54">
        <f>SUM(B88:B89)</f>
        <v>2776</v>
      </c>
      <c r="C87" s="54">
        <f>SUM(C88:C89)</f>
        <v>2776</v>
      </c>
      <c r="D87" s="54">
        <f>IF(B87&gt;0,C87*100/B87," ")</f>
        <v>100</v>
      </c>
      <c r="E87" s="54">
        <f>SUM(E88:E89)</f>
        <v>2348</v>
      </c>
      <c r="F87" s="54">
        <f>SUM(F88:F89)</f>
        <v>2348</v>
      </c>
      <c r="G87" s="54">
        <f>IF(C87&gt;0,F87*100/C87," ")</f>
        <v>84.582132564841501</v>
      </c>
      <c r="H87" s="54">
        <f>SUM(H88:H89)</f>
        <v>0</v>
      </c>
      <c r="I87" s="54">
        <f>SUM(I88:I89)</f>
        <v>0</v>
      </c>
      <c r="J87" s="54">
        <f>SUM(J88:J88)</f>
        <v>0</v>
      </c>
      <c r="K87" s="15"/>
      <c r="L87" s="22"/>
      <c r="M87" s="22"/>
    </row>
    <row r="88" spans="1:13" ht="13.5" customHeight="1">
      <c r="A88" s="56" t="s">
        <v>15</v>
      </c>
      <c r="B88" s="67">
        <v>1087</v>
      </c>
      <c r="C88" s="67">
        <v>1087</v>
      </c>
      <c r="D88" s="68">
        <f>IF(B88&gt;0,C88*100/B88," ")</f>
        <v>100</v>
      </c>
      <c r="E88" s="67">
        <f>F88+H88</f>
        <v>919</v>
      </c>
      <c r="F88" s="67">
        <v>919</v>
      </c>
      <c r="G88" s="68">
        <f>IF(C88&gt;0,F88*100/C88," ")</f>
        <v>84.544618215271385</v>
      </c>
      <c r="H88" s="67"/>
      <c r="I88" s="67"/>
      <c r="J88" s="67"/>
      <c r="K88" s="22"/>
      <c r="L88" s="24"/>
      <c r="M88" s="24"/>
    </row>
    <row r="89" spans="1:13" ht="13.5" customHeight="1">
      <c r="A89" s="56" t="s">
        <v>16</v>
      </c>
      <c r="B89" s="67">
        <v>1689</v>
      </c>
      <c r="C89" s="67">
        <v>1689</v>
      </c>
      <c r="D89" s="68">
        <f>IF(B89&gt;0,C89*100/B89," ")</f>
        <v>100</v>
      </c>
      <c r="E89" s="67">
        <f>F89+H89</f>
        <v>1429</v>
      </c>
      <c r="F89" s="67">
        <v>1429</v>
      </c>
      <c r="G89" s="68">
        <f>IF(C89&gt;0,F89*100/C89," ")</f>
        <v>84.606275902901132</v>
      </c>
      <c r="H89" s="67"/>
      <c r="I89" s="67"/>
      <c r="J89" s="67"/>
      <c r="K89" s="24"/>
      <c r="L89" s="24"/>
      <c r="M89" s="24"/>
    </row>
    <row r="90" spans="1:13" s="7" customFormat="1" ht="13.5" customHeight="1">
      <c r="A90" s="58" t="str">
        <f>A$26</f>
        <v xml:space="preserve"> на эту дату 2020 г</v>
      </c>
      <c r="B90" s="70">
        <v>2623</v>
      </c>
      <c r="C90" s="70">
        <v>2623</v>
      </c>
      <c r="D90" s="71">
        <f>IF(B90&gt;0,C90*100/B90," ")</f>
        <v>100</v>
      </c>
      <c r="E90" s="70">
        <f>F90+H90</f>
        <v>2209</v>
      </c>
      <c r="F90" s="70">
        <v>2209</v>
      </c>
      <c r="G90" s="68">
        <f>IF(C90&gt;0,F90*100/C90," ")</f>
        <v>84.216545939763634</v>
      </c>
      <c r="H90" s="70"/>
      <c r="I90" s="70"/>
      <c r="J90" s="70"/>
      <c r="K90" s="24"/>
      <c r="L90" s="25"/>
      <c r="M90" s="25"/>
    </row>
    <row r="91" spans="1:13" ht="13.5" customHeight="1">
      <c r="A91" s="55" t="s">
        <v>17</v>
      </c>
      <c r="B91" s="68">
        <f t="shared" ref="B91:I91" si="18">B87-B90</f>
        <v>153</v>
      </c>
      <c r="C91" s="68">
        <f t="shared" si="18"/>
        <v>153</v>
      </c>
      <c r="D91" s="68">
        <f t="shared" si="18"/>
        <v>0</v>
      </c>
      <c r="E91" s="68">
        <f t="shared" si="18"/>
        <v>139</v>
      </c>
      <c r="F91" s="68">
        <f t="shared" si="18"/>
        <v>139</v>
      </c>
      <c r="G91" s="68">
        <f t="shared" si="18"/>
        <v>0.36558662507786721</v>
      </c>
      <c r="H91" s="68">
        <f t="shared" si="18"/>
        <v>0</v>
      </c>
      <c r="I91" s="68">
        <f t="shared" si="18"/>
        <v>0</v>
      </c>
      <c r="J91" s="68"/>
      <c r="K91" s="25"/>
      <c r="L91" s="15"/>
      <c r="M91" s="15"/>
    </row>
    <row r="92" spans="1:13" ht="13.5" customHeight="1">
      <c r="A92" s="55"/>
      <c r="B92" s="68"/>
      <c r="C92" s="68"/>
      <c r="D92" s="68"/>
      <c r="E92" s="68"/>
      <c r="F92" s="68"/>
      <c r="G92" s="68"/>
      <c r="H92" s="68"/>
      <c r="I92" s="68"/>
      <c r="J92" s="68"/>
      <c r="K92" s="25"/>
      <c r="L92" s="15"/>
      <c r="M92" s="15"/>
    </row>
    <row r="93" spans="1:13" ht="13.5" customHeight="1">
      <c r="A93" s="57" t="s">
        <v>69</v>
      </c>
      <c r="B93" s="54">
        <f>SUM(B94:B95)</f>
        <v>4.6000000000000005</v>
      </c>
      <c r="C93" s="54">
        <f>SUM(C94:C95)</f>
        <v>4.6000000000000005</v>
      </c>
      <c r="D93" s="54">
        <f>IF(B93&gt;0,C93*100/B93," ")</f>
        <v>100</v>
      </c>
      <c r="E93" s="54">
        <f>SUM(E94:E95)</f>
        <v>4.6000000000000005</v>
      </c>
      <c r="F93" s="54">
        <f>SUM(F94:F95)</f>
        <v>4.6000000000000005</v>
      </c>
      <c r="G93" s="54">
        <f>IF(C93&gt;0,F93*100/C93," ")</f>
        <v>100</v>
      </c>
      <c r="H93" s="54">
        <f>SUM(H94:H95)</f>
        <v>0</v>
      </c>
      <c r="I93" s="54">
        <f>SUM(I94:I95)</f>
        <v>0</v>
      </c>
      <c r="J93" s="54">
        <f>SUM(J94:J95)</f>
        <v>0</v>
      </c>
      <c r="K93" s="15"/>
      <c r="L93" s="22"/>
      <c r="M93" s="22"/>
    </row>
    <row r="94" spans="1:13" ht="13.5" customHeight="1">
      <c r="A94" s="56" t="s">
        <v>15</v>
      </c>
      <c r="B94" s="67">
        <v>0.9</v>
      </c>
      <c r="C94" s="67">
        <v>0.9</v>
      </c>
      <c r="D94" s="68">
        <f>IF(B94&gt;0,C94*100/B94," ")</f>
        <v>100</v>
      </c>
      <c r="E94" s="67">
        <f>F94+H94</f>
        <v>0.9</v>
      </c>
      <c r="F94" s="67">
        <v>0.9</v>
      </c>
      <c r="G94" s="68">
        <f>IF(C94&gt;0,F94*100/C94," ")</f>
        <v>100</v>
      </c>
      <c r="H94" s="67"/>
      <c r="I94" s="67"/>
      <c r="J94" s="67"/>
      <c r="K94" s="22"/>
      <c r="L94" s="24"/>
      <c r="M94" s="24"/>
    </row>
    <row r="95" spans="1:13" ht="13.5" customHeight="1">
      <c r="A95" s="56" t="s">
        <v>16</v>
      </c>
      <c r="B95" s="67">
        <v>3.7</v>
      </c>
      <c r="C95" s="67">
        <v>3.7</v>
      </c>
      <c r="D95" s="68">
        <f>IF(B95&gt;0,C95*100/B95," ")</f>
        <v>100</v>
      </c>
      <c r="E95" s="67">
        <f>F95+H95</f>
        <v>3.7</v>
      </c>
      <c r="F95" s="67">
        <v>3.7</v>
      </c>
      <c r="G95" s="68">
        <f>IF(C95&gt;0,F95*100/C95," ")</f>
        <v>100</v>
      </c>
      <c r="H95" s="67"/>
      <c r="I95" s="67"/>
      <c r="J95" s="67"/>
      <c r="K95" s="24"/>
      <c r="L95" s="24"/>
      <c r="M95" s="24"/>
    </row>
    <row r="96" spans="1:13" s="7" customFormat="1" ht="13.5" customHeight="1">
      <c r="A96" s="58" t="str">
        <f>A$26</f>
        <v xml:space="preserve"> на эту дату 2020 г</v>
      </c>
      <c r="B96" s="70">
        <v>17.100000000000001</v>
      </c>
      <c r="C96" s="70">
        <v>17.100000000000001</v>
      </c>
      <c r="D96" s="71">
        <f>IF(B96&gt;0,C96*100/B96," ")</f>
        <v>100</v>
      </c>
      <c r="E96" s="67">
        <f>F96+H96</f>
        <v>14.1</v>
      </c>
      <c r="F96" s="70">
        <v>14.1</v>
      </c>
      <c r="G96" s="68">
        <f>IF(C96&gt;0,F96*100/C96," ")</f>
        <v>82.456140350877192</v>
      </c>
      <c r="H96" s="70"/>
      <c r="I96" s="70"/>
      <c r="J96" s="70"/>
      <c r="K96" s="24"/>
      <c r="L96" s="25"/>
      <c r="M96" s="25"/>
    </row>
    <row r="97" spans="1:13" ht="13.5" customHeight="1">
      <c r="A97" s="55" t="s">
        <v>17</v>
      </c>
      <c r="B97" s="68">
        <f t="shared" ref="B97:I97" si="19">B93-B96</f>
        <v>-12.5</v>
      </c>
      <c r="C97" s="68">
        <f t="shared" si="19"/>
        <v>-12.5</v>
      </c>
      <c r="D97" s="68">
        <f t="shared" si="19"/>
        <v>0</v>
      </c>
      <c r="E97" s="68">
        <f t="shared" si="19"/>
        <v>-9.5</v>
      </c>
      <c r="F97" s="68">
        <f t="shared" si="19"/>
        <v>-9.5</v>
      </c>
      <c r="G97" s="68">
        <f t="shared" si="19"/>
        <v>17.543859649122808</v>
      </c>
      <c r="H97" s="68">
        <f t="shared" si="19"/>
        <v>0</v>
      </c>
      <c r="I97" s="68">
        <f t="shared" si="19"/>
        <v>0</v>
      </c>
      <c r="J97" s="68"/>
      <c r="K97" s="25"/>
      <c r="L97" s="15"/>
      <c r="M97" s="15"/>
    </row>
    <row r="98" spans="1:13" ht="13.5" customHeight="1">
      <c r="A98" s="55"/>
      <c r="B98" s="68"/>
      <c r="C98" s="68"/>
      <c r="D98" s="68"/>
      <c r="E98" s="68"/>
      <c r="F98" s="68"/>
      <c r="G98" s="68"/>
      <c r="H98" s="68"/>
      <c r="I98" s="68"/>
      <c r="J98" s="68"/>
      <c r="K98" s="25"/>
      <c r="L98" s="15"/>
      <c r="M98" s="15"/>
    </row>
    <row r="99" spans="1:13" ht="13.5" customHeight="1">
      <c r="A99" s="52" t="s">
        <v>31</v>
      </c>
      <c r="B99" s="54">
        <f>SUM(B100:B101)</f>
        <v>3233</v>
      </c>
      <c r="C99" s="54">
        <f>SUM(C100:C101)</f>
        <v>3183</v>
      </c>
      <c r="D99" s="54">
        <f>IF(B99&gt;0,C99*100/B99," ")</f>
        <v>98.453448809155589</v>
      </c>
      <c r="E99" s="54">
        <f>SUM(E100:E101)</f>
        <v>2699</v>
      </c>
      <c r="F99" s="54">
        <f>SUM(F100:F101)</f>
        <v>2642</v>
      </c>
      <c r="G99" s="54">
        <f>IF(C99&gt;0,F99*100/C99," ")</f>
        <v>83.003455859252284</v>
      </c>
      <c r="H99" s="54">
        <f>SUM(H100:H101)</f>
        <v>57</v>
      </c>
      <c r="I99" s="54">
        <f>SUM(I100:I101)</f>
        <v>57</v>
      </c>
      <c r="J99" s="54">
        <f>SUM(J100:J101)</f>
        <v>0</v>
      </c>
      <c r="K99" s="15"/>
      <c r="L99" s="22"/>
      <c r="M99" s="22"/>
    </row>
    <row r="100" spans="1:13" ht="13.5" customHeight="1">
      <c r="A100" s="55" t="s">
        <v>15</v>
      </c>
      <c r="B100" s="54">
        <f t="shared" ref="B100:C102" si="20">B106+B112+B118+B124+B130+B136+B142+B148+B154</f>
        <v>1091</v>
      </c>
      <c r="C100" s="54">
        <f t="shared" si="20"/>
        <v>1064</v>
      </c>
      <c r="D100" s="54">
        <f>IF(B100&gt;0,C100*100/B100," ")</f>
        <v>97.525206232813929</v>
      </c>
      <c r="E100" s="54">
        <f t="shared" ref="E100:F102" si="21">E106+E112+E118+E124+E130+E136+E142+E148+E154</f>
        <v>913</v>
      </c>
      <c r="F100" s="54">
        <f t="shared" si="21"/>
        <v>876</v>
      </c>
      <c r="G100" s="54">
        <f>IF(C100&gt;0,F100*100/C100," ")</f>
        <v>82.330827067669176</v>
      </c>
      <c r="H100" s="54">
        <f t="shared" ref="H100:J102" si="22">H106+H112+H118+H124+H130+H136+H142+H148+H154</f>
        <v>37</v>
      </c>
      <c r="I100" s="54">
        <f t="shared" si="22"/>
        <v>37</v>
      </c>
      <c r="J100" s="54">
        <f t="shared" si="22"/>
        <v>0</v>
      </c>
      <c r="K100" s="22"/>
      <c r="L100" s="22"/>
      <c r="M100" s="22"/>
    </row>
    <row r="101" spans="1:13" ht="13.5" customHeight="1">
      <c r="A101" s="55" t="s">
        <v>16</v>
      </c>
      <c r="B101" s="54">
        <f t="shared" si="20"/>
        <v>2142</v>
      </c>
      <c r="C101" s="54">
        <f t="shared" si="20"/>
        <v>2119</v>
      </c>
      <c r="D101" s="54">
        <f>IF(B101&gt;0,C101*100/B101," ")</f>
        <v>98.926237161531276</v>
      </c>
      <c r="E101" s="54">
        <f t="shared" si="21"/>
        <v>1786</v>
      </c>
      <c r="F101" s="54">
        <f t="shared" si="21"/>
        <v>1766</v>
      </c>
      <c r="G101" s="54">
        <f>IF(C101&gt;0,F101*100/C101," ")</f>
        <v>83.341198678621993</v>
      </c>
      <c r="H101" s="54">
        <f t="shared" si="22"/>
        <v>20</v>
      </c>
      <c r="I101" s="54">
        <f t="shared" si="22"/>
        <v>20</v>
      </c>
      <c r="J101" s="54">
        <f t="shared" si="22"/>
        <v>0</v>
      </c>
      <c r="K101" s="22"/>
      <c r="L101" s="22"/>
      <c r="M101" s="22"/>
    </row>
    <row r="102" spans="1:13" s="8" customFormat="1" ht="14.25" customHeight="1">
      <c r="A102" s="60" t="str">
        <f>A$26</f>
        <v xml:space="preserve"> на эту дату 2020 г</v>
      </c>
      <c r="B102" s="66">
        <f t="shared" si="20"/>
        <v>3094</v>
      </c>
      <c r="C102" s="66">
        <f t="shared" si="20"/>
        <v>2991</v>
      </c>
      <c r="D102" s="66">
        <f>IF(B102&gt;0,C102*100/B102," ")</f>
        <v>96.670976082740793</v>
      </c>
      <c r="E102" s="66">
        <f t="shared" si="21"/>
        <v>2407</v>
      </c>
      <c r="F102" s="66">
        <f t="shared" si="21"/>
        <v>2352</v>
      </c>
      <c r="G102" s="54">
        <f>IF(C102&gt;0,F102*100/C102," ")</f>
        <v>78.63590772316951</v>
      </c>
      <c r="H102" s="66">
        <f t="shared" si="22"/>
        <v>55</v>
      </c>
      <c r="I102" s="66">
        <f t="shared" si="22"/>
        <v>55</v>
      </c>
      <c r="J102" s="66">
        <f t="shared" si="22"/>
        <v>0</v>
      </c>
      <c r="K102" s="22"/>
      <c r="L102" s="23"/>
      <c r="M102" s="23"/>
    </row>
    <row r="103" spans="1:13" ht="13.5" customHeight="1">
      <c r="A103" s="55" t="s">
        <v>17</v>
      </c>
      <c r="B103" s="54">
        <f t="shared" ref="B103:G103" si="23">B99-B102</f>
        <v>139</v>
      </c>
      <c r="C103" s="54">
        <f t="shared" si="23"/>
        <v>192</v>
      </c>
      <c r="D103" s="54">
        <f>D99-D102</f>
        <v>1.7824727264147953</v>
      </c>
      <c r="E103" s="54">
        <f t="shared" si="23"/>
        <v>292</v>
      </c>
      <c r="F103" s="54">
        <f t="shared" si="23"/>
        <v>290</v>
      </c>
      <c r="G103" s="54">
        <f t="shared" si="23"/>
        <v>4.3675481360827746</v>
      </c>
      <c r="H103" s="54">
        <f>H99-H102</f>
        <v>2</v>
      </c>
      <c r="I103" s="54">
        <f>I99-I102</f>
        <v>2</v>
      </c>
      <c r="J103" s="54">
        <f>J99-J102</f>
        <v>0</v>
      </c>
      <c r="K103" s="23"/>
      <c r="L103" s="22"/>
      <c r="M103" s="22"/>
    </row>
    <row r="104" spans="1:13" ht="13.5" customHeight="1">
      <c r="A104" s="55"/>
      <c r="B104" s="54"/>
      <c r="C104" s="54"/>
      <c r="D104" s="54"/>
      <c r="E104" s="54"/>
      <c r="F104" s="54"/>
      <c r="G104" s="54"/>
      <c r="H104" s="54"/>
      <c r="I104" s="54"/>
      <c r="J104" s="54"/>
      <c r="K104" s="23"/>
      <c r="L104" s="22"/>
      <c r="M104" s="22"/>
    </row>
    <row r="105" spans="1:13" ht="13.5" customHeight="1">
      <c r="A105" s="57" t="s">
        <v>32</v>
      </c>
      <c r="B105" s="54">
        <f>SUM(B106:B107)</f>
        <v>20</v>
      </c>
      <c r="C105" s="54">
        <f>SUM(C106:C107)</f>
        <v>20</v>
      </c>
      <c r="D105" s="54">
        <f>IF(B105&gt;0,C105*100/B105," ")</f>
        <v>100</v>
      </c>
      <c r="E105" s="54">
        <f>SUM(E106:E107)</f>
        <v>20</v>
      </c>
      <c r="F105" s="54">
        <f>SUM(F106:F107)</f>
        <v>20</v>
      </c>
      <c r="G105" s="54">
        <f>IF(C105&gt;0,F105*100/C105," ")</f>
        <v>100</v>
      </c>
      <c r="H105" s="54">
        <f>SUM(H106:H107)</f>
        <v>0</v>
      </c>
      <c r="I105" s="54">
        <f>SUM(I106:I107)</f>
        <v>0</v>
      </c>
      <c r="J105" s="54">
        <f>SUM(J106:J107)</f>
        <v>0</v>
      </c>
      <c r="K105" s="22"/>
      <c r="L105" s="22"/>
      <c r="M105" s="22"/>
    </row>
    <row r="106" spans="1:13" ht="12.75" customHeight="1">
      <c r="A106" s="56" t="s">
        <v>15</v>
      </c>
      <c r="B106" s="67"/>
      <c r="C106" s="67"/>
      <c r="D106" s="68" t="str">
        <f>IF(B106&gt;0,C106*100/B106," ")</f>
        <v/>
      </c>
      <c r="E106" s="67">
        <f>F106+H106</f>
        <v>0</v>
      </c>
      <c r="F106" s="67"/>
      <c r="G106" s="68" t="str">
        <f>IF(C106&gt;0,F106*100/C106," ")</f>
        <v/>
      </c>
      <c r="H106" s="67"/>
      <c r="I106" s="67"/>
      <c r="J106" s="67"/>
      <c r="K106" s="22"/>
      <c r="L106" s="24"/>
      <c r="M106" s="24"/>
    </row>
    <row r="107" spans="1:13" ht="13.5" customHeight="1">
      <c r="A107" s="56" t="s">
        <v>16</v>
      </c>
      <c r="B107" s="67">
        <v>20</v>
      </c>
      <c r="C107" s="67">
        <v>20</v>
      </c>
      <c r="D107" s="68">
        <f>IF(B107&gt;0,C107*100/B107," ")</f>
        <v>100</v>
      </c>
      <c r="E107" s="67">
        <f>F107+H107</f>
        <v>20</v>
      </c>
      <c r="F107" s="67">
        <v>20</v>
      </c>
      <c r="G107" s="68">
        <f>IF(C107&gt;0,F107*100/C107," ")</f>
        <v>100</v>
      </c>
      <c r="H107" s="67"/>
      <c r="I107" s="67"/>
      <c r="J107" s="67"/>
      <c r="K107" s="24"/>
      <c r="L107" s="24"/>
      <c r="M107" s="24"/>
    </row>
    <row r="108" spans="1:13" s="7" customFormat="1" ht="14.25" customHeight="1">
      <c r="A108" s="58" t="str">
        <f>A$26</f>
        <v xml:space="preserve"> на эту дату 2020 г</v>
      </c>
      <c r="B108" s="70">
        <v>54</v>
      </c>
      <c r="C108" s="70">
        <v>54</v>
      </c>
      <c r="D108" s="71">
        <f>IF(B108&gt;0,C108*100/B108," ")</f>
        <v>100</v>
      </c>
      <c r="E108" s="67">
        <f>F108+H108</f>
        <v>52</v>
      </c>
      <c r="F108" s="70">
        <v>48</v>
      </c>
      <c r="G108" s="68">
        <f>IF(C108&gt;0,F108*100/C108," ")</f>
        <v>88.888888888888886</v>
      </c>
      <c r="H108" s="70">
        <v>4</v>
      </c>
      <c r="I108" s="70">
        <v>4</v>
      </c>
      <c r="J108" s="70"/>
      <c r="K108" s="24"/>
      <c r="L108" s="25"/>
      <c r="M108" s="25"/>
    </row>
    <row r="109" spans="1:13" ht="13.5" customHeight="1">
      <c r="A109" s="55" t="s">
        <v>17</v>
      </c>
      <c r="B109" s="68">
        <f t="shared" ref="B109:I109" si="24">B105-B108</f>
        <v>-34</v>
      </c>
      <c r="C109" s="68">
        <f t="shared" si="24"/>
        <v>-34</v>
      </c>
      <c r="D109" s="68"/>
      <c r="E109" s="68">
        <f t="shared" si="24"/>
        <v>-32</v>
      </c>
      <c r="F109" s="68">
        <f t="shared" si="24"/>
        <v>-28</v>
      </c>
      <c r="G109" s="68"/>
      <c r="H109" s="68">
        <f t="shared" si="24"/>
        <v>-4</v>
      </c>
      <c r="I109" s="68">
        <f t="shared" si="24"/>
        <v>-4</v>
      </c>
      <c r="J109" s="68"/>
      <c r="K109" s="25"/>
      <c r="L109" s="15"/>
      <c r="M109" s="15"/>
    </row>
    <row r="110" spans="1:13" ht="13.5" customHeight="1">
      <c r="A110" s="55"/>
      <c r="B110" s="68"/>
      <c r="C110" s="68"/>
      <c r="D110" s="68"/>
      <c r="E110" s="68"/>
      <c r="F110" s="68"/>
      <c r="G110" s="68"/>
      <c r="H110" s="68"/>
      <c r="I110" s="68"/>
      <c r="J110" s="68"/>
      <c r="K110" s="25"/>
      <c r="L110" s="15"/>
      <c r="M110" s="15"/>
    </row>
    <row r="111" spans="1:13" ht="13.5" customHeight="1">
      <c r="A111" s="57" t="s">
        <v>33</v>
      </c>
      <c r="B111" s="54">
        <f>SUM(B112:B113)</f>
        <v>48</v>
      </c>
      <c r="C111" s="54">
        <f>SUM(C112:C113)</f>
        <v>48</v>
      </c>
      <c r="D111" s="54">
        <f>IF(B111&gt;0,C111*100/B111," ")</f>
        <v>100</v>
      </c>
      <c r="E111" s="54">
        <f>SUM(E112:E113)</f>
        <v>48</v>
      </c>
      <c r="F111" s="54">
        <f>SUM(F112:F113)</f>
        <v>48</v>
      </c>
      <c r="G111" s="54">
        <f>IF(C111&gt;0,F111*100/C111," ")</f>
        <v>100</v>
      </c>
      <c r="H111" s="54">
        <f>SUM(H112:H113)</f>
        <v>0</v>
      </c>
      <c r="I111" s="54">
        <f>SUM(I112:I113)</f>
        <v>0</v>
      </c>
      <c r="J111" s="54">
        <f>SUM(J112:J113)</f>
        <v>0</v>
      </c>
      <c r="K111" s="15"/>
      <c r="L111" s="22"/>
      <c r="M111" s="22"/>
    </row>
    <row r="112" spans="1:13" ht="13.5" customHeight="1">
      <c r="A112" s="56" t="s">
        <v>15</v>
      </c>
      <c r="B112" s="67">
        <v>16</v>
      </c>
      <c r="C112" s="67">
        <v>16</v>
      </c>
      <c r="D112" s="68">
        <f>IF(B112&gt;0,C112*100/B112," ")</f>
        <v>100</v>
      </c>
      <c r="E112" s="67">
        <f>F112+H112</f>
        <v>16</v>
      </c>
      <c r="F112" s="67">
        <v>16</v>
      </c>
      <c r="G112" s="68">
        <f>IF(C112&gt;0,F112*100/C112," ")</f>
        <v>100</v>
      </c>
      <c r="H112" s="67"/>
      <c r="I112" s="67"/>
      <c r="J112" s="67"/>
      <c r="K112" s="22"/>
      <c r="L112" s="24"/>
      <c r="M112" s="24"/>
    </row>
    <row r="113" spans="1:13" ht="13.5" customHeight="1">
      <c r="A113" s="56" t="s">
        <v>16</v>
      </c>
      <c r="B113" s="67">
        <v>32</v>
      </c>
      <c r="C113" s="67">
        <v>32</v>
      </c>
      <c r="D113" s="68">
        <f>IF(B113&gt;0,C113*100/B113," ")</f>
        <v>100</v>
      </c>
      <c r="E113" s="67">
        <f>F113+H113</f>
        <v>32</v>
      </c>
      <c r="F113" s="67">
        <v>32</v>
      </c>
      <c r="G113" s="68">
        <f>IF(C113&gt;0,F113*100/C113," ")</f>
        <v>100</v>
      </c>
      <c r="H113" s="67"/>
      <c r="I113" s="67"/>
      <c r="J113" s="67"/>
      <c r="K113" s="24"/>
      <c r="L113" s="24"/>
      <c r="M113" s="24"/>
    </row>
    <row r="114" spans="1:13" s="7" customFormat="1" ht="13.5" customHeight="1">
      <c r="A114" s="58" t="str">
        <f>A$26</f>
        <v xml:space="preserve"> на эту дату 2020 г</v>
      </c>
      <c r="B114" s="70">
        <v>45</v>
      </c>
      <c r="C114" s="70">
        <v>45</v>
      </c>
      <c r="D114" s="71">
        <f>IF(B114&gt;0,C114*100/B114," ")</f>
        <v>100</v>
      </c>
      <c r="E114" s="67">
        <f>F114+H114</f>
        <v>44</v>
      </c>
      <c r="F114" s="70">
        <v>44</v>
      </c>
      <c r="G114" s="68">
        <f>IF(C114&gt;0,F114*100/C114," ")</f>
        <v>97.777777777777771</v>
      </c>
      <c r="H114" s="70"/>
      <c r="I114" s="70"/>
      <c r="J114" s="70"/>
      <c r="K114" s="24"/>
      <c r="L114" s="25"/>
      <c r="M114" s="25"/>
    </row>
    <row r="115" spans="1:13" ht="13.5" customHeight="1">
      <c r="A115" s="55" t="s">
        <v>17</v>
      </c>
      <c r="B115" s="68">
        <f t="shared" ref="B115:G115" si="25">B111-B114</f>
        <v>3</v>
      </c>
      <c r="C115" s="68">
        <f t="shared" si="25"/>
        <v>3</v>
      </c>
      <c r="D115" s="68">
        <f t="shared" si="25"/>
        <v>0</v>
      </c>
      <c r="E115" s="68">
        <f t="shared" si="25"/>
        <v>4</v>
      </c>
      <c r="F115" s="68">
        <f t="shared" si="25"/>
        <v>4</v>
      </c>
      <c r="G115" s="68">
        <f t="shared" si="25"/>
        <v>2.2222222222222285</v>
      </c>
      <c r="H115" s="68"/>
      <c r="I115" s="68"/>
      <c r="J115" s="68"/>
      <c r="K115" s="25"/>
      <c r="L115" s="15"/>
      <c r="M115" s="15"/>
    </row>
    <row r="116" spans="1:13" ht="13.5" customHeight="1">
      <c r="A116" s="55"/>
      <c r="B116" s="68"/>
      <c r="C116" s="68"/>
      <c r="D116" s="68"/>
      <c r="E116" s="68"/>
      <c r="F116" s="68"/>
      <c r="G116" s="68"/>
      <c r="H116" s="68"/>
      <c r="I116" s="68"/>
      <c r="J116" s="68"/>
      <c r="K116" s="15"/>
      <c r="L116" s="15"/>
      <c r="M116" s="15"/>
    </row>
    <row r="117" spans="1:13" ht="13.5" customHeight="1">
      <c r="A117" s="57" t="s">
        <v>34</v>
      </c>
      <c r="B117" s="54">
        <f>SUM(B118:B119)</f>
        <v>510</v>
      </c>
      <c r="C117" s="54">
        <f>SUM(C118:C119)</f>
        <v>510</v>
      </c>
      <c r="D117" s="54">
        <f>IF(B117&gt;0,C117*100/B117," ")</f>
        <v>100</v>
      </c>
      <c r="E117" s="54">
        <f>SUM(E118:E119)</f>
        <v>500</v>
      </c>
      <c r="F117" s="54">
        <f>SUM(F118:F119)</f>
        <v>500</v>
      </c>
      <c r="G117" s="54">
        <f>IF(C117&gt;0,F117*100/C117," ")</f>
        <v>98.039215686274517</v>
      </c>
      <c r="H117" s="54">
        <f>SUM(H118:H119)</f>
        <v>0</v>
      </c>
      <c r="I117" s="54">
        <f>SUM(I118:I119)</f>
        <v>0</v>
      </c>
      <c r="J117" s="54">
        <f>SUM(J118:J119)</f>
        <v>0</v>
      </c>
      <c r="K117" s="15"/>
      <c r="L117" s="22"/>
      <c r="M117" s="22"/>
    </row>
    <row r="118" spans="1:13" ht="13.5" customHeight="1">
      <c r="A118" s="56" t="s">
        <v>15</v>
      </c>
      <c r="B118" s="67">
        <v>47</v>
      </c>
      <c r="C118" s="67">
        <v>47</v>
      </c>
      <c r="D118" s="68">
        <f>IF(B118&gt;0,C118*100/B118," ")</f>
        <v>100</v>
      </c>
      <c r="E118" s="67">
        <f>F118+H118</f>
        <v>45</v>
      </c>
      <c r="F118" s="67">
        <v>45</v>
      </c>
      <c r="G118" s="68">
        <f>IF(C118&gt;0,F118*100/C118," ")</f>
        <v>95.744680851063833</v>
      </c>
      <c r="H118" s="67"/>
      <c r="I118" s="67"/>
      <c r="J118" s="67"/>
      <c r="K118" s="22"/>
      <c r="L118" s="24"/>
      <c r="M118" s="24"/>
    </row>
    <row r="119" spans="1:13" ht="13.5" customHeight="1">
      <c r="A119" s="56" t="s">
        <v>16</v>
      </c>
      <c r="B119" s="67">
        <v>463</v>
      </c>
      <c r="C119" s="67">
        <v>463</v>
      </c>
      <c r="D119" s="68">
        <f>IF(B119&gt;0,C119*100/B119," ")</f>
        <v>100</v>
      </c>
      <c r="E119" s="67">
        <f>F119+H119</f>
        <v>455</v>
      </c>
      <c r="F119" s="67">
        <v>455</v>
      </c>
      <c r="G119" s="68">
        <f>IF(C119&gt;0,F119*100/C119," ")</f>
        <v>98.272138228941685</v>
      </c>
      <c r="H119" s="67"/>
      <c r="I119" s="67"/>
      <c r="J119" s="67"/>
      <c r="K119" s="24"/>
      <c r="L119" s="24"/>
      <c r="M119" s="24"/>
    </row>
    <row r="120" spans="1:13" s="7" customFormat="1" ht="13.5" customHeight="1">
      <c r="A120" s="58" t="str">
        <f>A$26</f>
        <v xml:space="preserve"> на эту дату 2020 г</v>
      </c>
      <c r="B120" s="70">
        <v>417</v>
      </c>
      <c r="C120" s="70">
        <v>417</v>
      </c>
      <c r="D120" s="71">
        <f>IF(B120&gt;0,C120*100/B120," ")</f>
        <v>100</v>
      </c>
      <c r="E120" s="73">
        <f>F120+H120</f>
        <v>396</v>
      </c>
      <c r="F120" s="70">
        <v>379</v>
      </c>
      <c r="G120" s="68">
        <f>IF(C120&gt;0,F120*100/C120," ")</f>
        <v>90.887290167865714</v>
      </c>
      <c r="H120" s="70">
        <v>17</v>
      </c>
      <c r="I120" s="70">
        <v>17</v>
      </c>
      <c r="J120" s="70"/>
      <c r="K120" s="24"/>
      <c r="L120" s="25"/>
      <c r="M120" s="25"/>
    </row>
    <row r="121" spans="1:13" ht="13.5" customHeight="1">
      <c r="A121" s="55" t="s">
        <v>17</v>
      </c>
      <c r="B121" s="68">
        <f t="shared" ref="B121:I121" si="26">B117-B120</f>
        <v>93</v>
      </c>
      <c r="C121" s="68">
        <f t="shared" si="26"/>
        <v>93</v>
      </c>
      <c r="D121" s="68">
        <f t="shared" si="26"/>
        <v>0</v>
      </c>
      <c r="E121" s="68">
        <f t="shared" si="26"/>
        <v>104</v>
      </c>
      <c r="F121" s="68">
        <f t="shared" si="26"/>
        <v>121</v>
      </c>
      <c r="G121" s="68">
        <f t="shared" si="26"/>
        <v>7.1519255184088024</v>
      </c>
      <c r="H121" s="68">
        <f t="shared" si="26"/>
        <v>-17</v>
      </c>
      <c r="I121" s="68">
        <f t="shared" si="26"/>
        <v>-17</v>
      </c>
      <c r="J121" s="68"/>
      <c r="K121" s="25"/>
      <c r="L121" s="15"/>
      <c r="M121" s="15"/>
    </row>
    <row r="122" spans="1:13" ht="13.5" customHeight="1">
      <c r="A122" s="55"/>
      <c r="B122" s="68"/>
      <c r="C122" s="68"/>
      <c r="D122" s="68"/>
      <c r="E122" s="68"/>
      <c r="F122" s="68"/>
      <c r="G122" s="68"/>
      <c r="H122" s="68"/>
      <c r="I122" s="68"/>
      <c r="J122" s="68"/>
      <c r="K122" s="25"/>
      <c r="L122" s="15"/>
      <c r="M122" s="15"/>
    </row>
    <row r="123" spans="1:13" ht="13.5" customHeight="1">
      <c r="A123" s="57" t="s">
        <v>35</v>
      </c>
      <c r="B123" s="54">
        <f>SUM(B124:B125)</f>
        <v>82</v>
      </c>
      <c r="C123" s="54">
        <f>SUM(C124:C125)</f>
        <v>82</v>
      </c>
      <c r="D123" s="54">
        <f>IF(B123&gt;0,C123*100/B123," ")</f>
        <v>100</v>
      </c>
      <c r="E123" s="54">
        <f>SUM(E124:E125)</f>
        <v>82</v>
      </c>
      <c r="F123" s="54">
        <f>SUM(F124:F125)</f>
        <v>82</v>
      </c>
      <c r="G123" s="54">
        <f>IF(C123&gt;0,F123*100/C123," ")</f>
        <v>100</v>
      </c>
      <c r="H123" s="54">
        <f>SUM(H124:H125)</f>
        <v>0</v>
      </c>
      <c r="I123" s="54">
        <f>SUM(I124:I125)</f>
        <v>0</v>
      </c>
      <c r="J123" s="54">
        <f>SUM(J124:J125)</f>
        <v>0</v>
      </c>
      <c r="K123" s="15"/>
      <c r="L123" s="22"/>
      <c r="M123" s="22"/>
    </row>
    <row r="124" spans="1:13" ht="13.5" customHeight="1">
      <c r="A124" s="56" t="s">
        <v>15</v>
      </c>
      <c r="B124" s="67">
        <v>50</v>
      </c>
      <c r="C124" s="67">
        <v>50</v>
      </c>
      <c r="D124" s="68">
        <f>IF(B124&gt;0,C124*100/B124," ")</f>
        <v>100</v>
      </c>
      <c r="E124" s="67">
        <f>F124+H124</f>
        <v>50</v>
      </c>
      <c r="F124" s="67">
        <v>50</v>
      </c>
      <c r="G124" s="68">
        <f>IF(C124&gt;0,F124*100/C124," ")</f>
        <v>100</v>
      </c>
      <c r="H124" s="67"/>
      <c r="I124" s="67"/>
      <c r="J124" s="67"/>
      <c r="K124" s="22"/>
      <c r="L124" s="24"/>
      <c r="M124" s="24"/>
    </row>
    <row r="125" spans="1:13" ht="14.25" customHeight="1">
      <c r="A125" s="56" t="s">
        <v>16</v>
      </c>
      <c r="B125" s="67">
        <v>32</v>
      </c>
      <c r="C125" s="67">
        <v>32</v>
      </c>
      <c r="D125" s="68">
        <f>IF(B125&gt;0,C125*100/B125," ")</f>
        <v>100</v>
      </c>
      <c r="E125" s="67">
        <f>F125+H125</f>
        <v>32</v>
      </c>
      <c r="F125" s="67">
        <v>32</v>
      </c>
      <c r="G125" s="68">
        <f>IF(C125&gt;0,F125*100/C125," ")</f>
        <v>100</v>
      </c>
      <c r="H125" s="67"/>
      <c r="I125" s="67"/>
      <c r="J125" s="67"/>
      <c r="K125" s="24"/>
      <c r="L125" s="24"/>
      <c r="M125" s="24"/>
    </row>
    <row r="126" spans="1:13" s="7" customFormat="1" ht="13.5" customHeight="1">
      <c r="A126" s="58" t="str">
        <f>A$26</f>
        <v xml:space="preserve"> на эту дату 2020 г</v>
      </c>
      <c r="B126" s="70">
        <v>158</v>
      </c>
      <c r="C126" s="70">
        <v>158</v>
      </c>
      <c r="D126" s="71">
        <f>IF(B126&gt;0,C126*100/B126," ")</f>
        <v>100</v>
      </c>
      <c r="E126" s="73">
        <f>F126+H126</f>
        <v>152</v>
      </c>
      <c r="F126" s="70">
        <v>152</v>
      </c>
      <c r="G126" s="68">
        <f>IF(C126&gt;0,F126*100/C126," ")</f>
        <v>96.202531645569621</v>
      </c>
      <c r="H126" s="70"/>
      <c r="I126" s="70"/>
      <c r="J126" s="70"/>
      <c r="K126" s="24"/>
      <c r="L126" s="25"/>
      <c r="M126" s="25"/>
    </row>
    <row r="127" spans="1:13" ht="13.5" customHeight="1">
      <c r="A127" s="55" t="s">
        <v>17</v>
      </c>
      <c r="B127" s="68">
        <f t="shared" ref="B127:I127" si="27">B123-B126</f>
        <v>-76</v>
      </c>
      <c r="C127" s="68">
        <f t="shared" si="27"/>
        <v>-76</v>
      </c>
      <c r="D127" s="68">
        <f t="shared" si="27"/>
        <v>0</v>
      </c>
      <c r="E127" s="68">
        <f t="shared" si="27"/>
        <v>-70</v>
      </c>
      <c r="F127" s="68">
        <f t="shared" si="27"/>
        <v>-70</v>
      </c>
      <c r="G127" s="68">
        <f t="shared" si="27"/>
        <v>3.7974683544303787</v>
      </c>
      <c r="H127" s="68">
        <f t="shared" si="27"/>
        <v>0</v>
      </c>
      <c r="I127" s="68">
        <f t="shared" si="27"/>
        <v>0</v>
      </c>
      <c r="J127" s="68"/>
      <c r="K127" s="25"/>
      <c r="L127" s="15"/>
      <c r="M127" s="15"/>
    </row>
    <row r="128" spans="1:13" ht="13.5" customHeight="1">
      <c r="A128" s="55"/>
      <c r="B128" s="68"/>
      <c r="C128" s="68"/>
      <c r="D128" s="68"/>
      <c r="E128" s="68"/>
      <c r="F128" s="68"/>
      <c r="G128" s="68"/>
      <c r="H128" s="68"/>
      <c r="I128" s="68"/>
      <c r="J128" s="68"/>
      <c r="K128" s="25"/>
      <c r="L128" s="15"/>
      <c r="M128" s="15"/>
    </row>
    <row r="129" spans="1:13" ht="12.75" customHeight="1">
      <c r="A129" s="57" t="s">
        <v>36</v>
      </c>
      <c r="B129" s="54">
        <f>SUM(B130:B131)</f>
        <v>1975</v>
      </c>
      <c r="C129" s="54">
        <f>SUM(C130:C131)</f>
        <v>1955</v>
      </c>
      <c r="D129" s="54">
        <f>IF(B129&gt;0,C129*100/B129," ")</f>
        <v>98.987341772151893</v>
      </c>
      <c r="E129" s="54">
        <f>SUM(E130:E131)</f>
        <v>1607</v>
      </c>
      <c r="F129" s="54">
        <f>SUM(F130:F131)</f>
        <v>1590</v>
      </c>
      <c r="G129" s="54">
        <f>IF(C129&gt;0,F129*100/C129," ")</f>
        <v>81.329923273657286</v>
      </c>
      <c r="H129" s="54">
        <f>SUM(H130:H131)</f>
        <v>17</v>
      </c>
      <c r="I129" s="54">
        <f>SUM(I130:I131)</f>
        <v>17</v>
      </c>
      <c r="J129" s="54">
        <f>SUM(J130:J131)</f>
        <v>0</v>
      </c>
      <c r="K129" s="15"/>
      <c r="L129" s="22"/>
      <c r="M129" s="22"/>
    </row>
    <row r="130" spans="1:13" ht="13.5" customHeight="1">
      <c r="A130" s="56" t="s">
        <v>15</v>
      </c>
      <c r="B130" s="67">
        <v>675</v>
      </c>
      <c r="C130" s="67">
        <v>668</v>
      </c>
      <c r="D130" s="68">
        <f>IF(B130&gt;0,C130*100/B130," ")</f>
        <v>98.962962962962962</v>
      </c>
      <c r="E130" s="67">
        <f>F130+H130</f>
        <v>578</v>
      </c>
      <c r="F130" s="67">
        <v>561</v>
      </c>
      <c r="G130" s="68">
        <f>IF(C130&gt;0,F130*100/C130," ")</f>
        <v>83.982035928143716</v>
      </c>
      <c r="H130" s="67">
        <v>17</v>
      </c>
      <c r="I130" s="67">
        <v>17</v>
      </c>
      <c r="J130" s="67"/>
      <c r="K130" s="22"/>
      <c r="L130" s="24"/>
      <c r="M130" s="24"/>
    </row>
    <row r="131" spans="1:13" ht="13.5" customHeight="1">
      <c r="A131" s="56" t="s">
        <v>16</v>
      </c>
      <c r="B131" s="67">
        <v>1300</v>
      </c>
      <c r="C131" s="67">
        <v>1287</v>
      </c>
      <c r="D131" s="68">
        <f>IF(B131&gt;0,C131*100/B131," ")</f>
        <v>99</v>
      </c>
      <c r="E131" s="67">
        <f>F131+H131</f>
        <v>1029</v>
      </c>
      <c r="F131" s="67">
        <v>1029</v>
      </c>
      <c r="G131" s="68">
        <f>IF(C131&gt;0,F131*100/C131," ")</f>
        <v>79.953379953379951</v>
      </c>
      <c r="H131" s="67"/>
      <c r="I131" s="67"/>
      <c r="J131" s="67"/>
      <c r="K131" s="24"/>
      <c r="L131" s="24"/>
      <c r="M131" s="24"/>
    </row>
    <row r="132" spans="1:13" s="7" customFormat="1" ht="13.5" customHeight="1">
      <c r="A132" s="58" t="str">
        <f>A$26</f>
        <v xml:space="preserve"> на эту дату 2020 г</v>
      </c>
      <c r="B132" s="70">
        <v>1925</v>
      </c>
      <c r="C132" s="70">
        <v>1900</v>
      </c>
      <c r="D132" s="71">
        <f>IF(B132&gt;0,C132*100/B132," ")</f>
        <v>98.701298701298697</v>
      </c>
      <c r="E132" s="73">
        <f>F132+H132</f>
        <v>1525</v>
      </c>
      <c r="F132" s="70">
        <v>1491</v>
      </c>
      <c r="G132" s="68">
        <f>IF(C132&gt;0,F132*100/C132," ")</f>
        <v>78.473684210526315</v>
      </c>
      <c r="H132" s="70">
        <v>34</v>
      </c>
      <c r="I132" s="70">
        <v>34</v>
      </c>
      <c r="J132" s="70"/>
      <c r="K132" s="24"/>
      <c r="L132" s="25"/>
      <c r="M132" s="25"/>
    </row>
    <row r="133" spans="1:13" ht="13.5" customHeight="1">
      <c r="A133" s="55" t="s">
        <v>17</v>
      </c>
      <c r="B133" s="68">
        <f>B129-B132</f>
        <v>50</v>
      </c>
      <c r="C133" s="68">
        <f>C129-C132</f>
        <v>55</v>
      </c>
      <c r="D133" s="68">
        <f>D129-D132</f>
        <v>0.28604307085319647</v>
      </c>
      <c r="E133" s="68">
        <f>E129-E132</f>
        <v>82</v>
      </c>
      <c r="F133" s="68"/>
      <c r="G133" s="68">
        <f>G129-G132</f>
        <v>2.8562390631309711</v>
      </c>
      <c r="H133" s="68">
        <f>H129-H132</f>
        <v>-17</v>
      </c>
      <c r="I133" s="68">
        <f>I129-I132</f>
        <v>-17</v>
      </c>
      <c r="J133" s="68"/>
      <c r="K133" s="25"/>
      <c r="L133" s="15"/>
      <c r="M133" s="15"/>
    </row>
    <row r="134" spans="1:13" ht="13.5" customHeight="1">
      <c r="A134" s="55"/>
      <c r="B134" s="68"/>
      <c r="C134" s="68"/>
      <c r="D134" s="68"/>
      <c r="E134" s="68"/>
      <c r="F134" s="68"/>
      <c r="G134" s="68"/>
      <c r="H134" s="68"/>
      <c r="I134" s="68"/>
      <c r="J134" s="68"/>
      <c r="K134" s="25"/>
      <c r="L134" s="15"/>
      <c r="M134" s="15"/>
    </row>
    <row r="135" spans="1:13" ht="13.5" customHeight="1">
      <c r="A135" s="57" t="s">
        <v>37</v>
      </c>
      <c r="B135" s="54">
        <f>SUM(B136:B137)</f>
        <v>204</v>
      </c>
      <c r="C135" s="54">
        <f>SUM(C136:C137)</f>
        <v>194</v>
      </c>
      <c r="D135" s="54">
        <f>IF(B135&gt;0,C135*100/B135," ")</f>
        <v>95.098039215686271</v>
      </c>
      <c r="E135" s="54">
        <f>SUM(E136:E137)</f>
        <v>189</v>
      </c>
      <c r="F135" s="54">
        <f>SUM(F136:F137)</f>
        <v>151</v>
      </c>
      <c r="G135" s="54">
        <f>IF(C135&gt;0,F135*100/C135," ")</f>
        <v>77.835051546391753</v>
      </c>
      <c r="H135" s="54">
        <f>SUM(H136:H137)</f>
        <v>38</v>
      </c>
      <c r="I135" s="54">
        <f>SUM(I136:I137)</f>
        <v>38</v>
      </c>
      <c r="J135" s="54">
        <f>SUM(J136:J137)</f>
        <v>0</v>
      </c>
      <c r="K135" s="15"/>
      <c r="L135" s="22"/>
      <c r="M135" s="22"/>
    </row>
    <row r="136" spans="1:13" ht="13.5" customHeight="1">
      <c r="A136" s="56" t="s">
        <v>15</v>
      </c>
      <c r="B136" s="67">
        <v>134</v>
      </c>
      <c r="C136" s="67">
        <v>124</v>
      </c>
      <c r="D136" s="68">
        <f>IF(B136&gt;0,C136*100/B136," ")</f>
        <v>92.537313432835816</v>
      </c>
      <c r="E136" s="67">
        <f>F136+H136</f>
        <v>117</v>
      </c>
      <c r="F136" s="67">
        <v>97</v>
      </c>
      <c r="G136" s="68">
        <f>IF(C136&gt;0,F136*100/C136," ")</f>
        <v>78.225806451612897</v>
      </c>
      <c r="H136" s="67">
        <v>20</v>
      </c>
      <c r="I136" s="74">
        <v>20</v>
      </c>
      <c r="J136" s="67"/>
      <c r="K136" s="22"/>
      <c r="L136" s="24"/>
      <c r="M136" s="24"/>
    </row>
    <row r="137" spans="1:13" ht="13.5" customHeight="1">
      <c r="A137" s="56" t="s">
        <v>16</v>
      </c>
      <c r="B137" s="67">
        <v>70</v>
      </c>
      <c r="C137" s="67">
        <v>70</v>
      </c>
      <c r="D137" s="68">
        <f>IF(B137&gt;0,C137*100/B137," ")</f>
        <v>100</v>
      </c>
      <c r="E137" s="67">
        <f>F137+H137</f>
        <v>72</v>
      </c>
      <c r="F137" s="67">
        <v>54</v>
      </c>
      <c r="G137" s="68">
        <f>IF(C137&gt;0,F137*100/C137," ")</f>
        <v>77.142857142857139</v>
      </c>
      <c r="H137" s="67">
        <v>18</v>
      </c>
      <c r="I137" s="74">
        <v>18</v>
      </c>
      <c r="J137" s="67"/>
      <c r="K137" s="24"/>
      <c r="L137" s="24"/>
      <c r="M137" s="24"/>
    </row>
    <row r="138" spans="1:13" s="7" customFormat="1" ht="13.5" customHeight="1">
      <c r="A138" s="58" t="str">
        <f>A$26</f>
        <v xml:space="preserve"> на эту дату 2020 г</v>
      </c>
      <c r="B138" s="70">
        <v>114</v>
      </c>
      <c r="C138" s="70">
        <v>104</v>
      </c>
      <c r="D138" s="68">
        <f>IF(B138&gt;0,C138*100/B138," ")</f>
        <v>91.228070175438603</v>
      </c>
      <c r="E138" s="73">
        <f>F138+H138</f>
        <v>81</v>
      </c>
      <c r="F138" s="70">
        <v>81</v>
      </c>
      <c r="G138" s="68">
        <f>IF(C138&gt;0,F138*100/C138," ")</f>
        <v>77.884615384615387</v>
      </c>
      <c r="H138" s="70">
        <v>0</v>
      </c>
      <c r="I138" s="75">
        <v>0</v>
      </c>
      <c r="J138" s="70"/>
      <c r="K138" s="24"/>
      <c r="L138" s="25"/>
      <c r="M138" s="25"/>
    </row>
    <row r="139" spans="1:13" ht="13.5" customHeight="1">
      <c r="A139" s="55" t="s">
        <v>17</v>
      </c>
      <c r="B139" s="68">
        <f t="shared" ref="B139:G139" si="28">B135-B138</f>
        <v>90</v>
      </c>
      <c r="C139" s="68">
        <f t="shared" si="28"/>
        <v>90</v>
      </c>
      <c r="D139" s="68">
        <f t="shared" si="28"/>
        <v>3.8699690402476676</v>
      </c>
      <c r="E139" s="68">
        <f t="shared" si="28"/>
        <v>108</v>
      </c>
      <c r="F139" s="68">
        <f t="shared" si="28"/>
        <v>70</v>
      </c>
      <c r="G139" s="68">
        <f t="shared" si="28"/>
        <v>-4.9563838223633638E-2</v>
      </c>
      <c r="H139" s="68"/>
      <c r="I139" s="68"/>
      <c r="J139" s="68"/>
      <c r="K139" s="25"/>
      <c r="L139" s="15"/>
      <c r="M139" s="15"/>
    </row>
    <row r="140" spans="1:13" ht="13.5" customHeight="1">
      <c r="A140" s="55"/>
      <c r="B140" s="68"/>
      <c r="C140" s="68"/>
      <c r="D140" s="68"/>
      <c r="E140" s="68"/>
      <c r="F140" s="68"/>
      <c r="G140" s="68"/>
      <c r="H140" s="68"/>
      <c r="I140" s="68"/>
      <c r="J140" s="68"/>
      <c r="K140" s="25"/>
      <c r="L140" s="15"/>
      <c r="M140" s="15"/>
    </row>
    <row r="141" spans="1:13" ht="13.5" customHeight="1">
      <c r="A141" s="57" t="s">
        <v>38</v>
      </c>
      <c r="B141" s="54">
        <f>SUM(B142:B143)</f>
        <v>302</v>
      </c>
      <c r="C141" s="54">
        <f>SUM(C142:C143)</f>
        <v>282</v>
      </c>
      <c r="D141" s="54">
        <f>SUM(D142:D142)</f>
        <v>90.566037735849051</v>
      </c>
      <c r="E141" s="54">
        <f>SUM(E142:E143)</f>
        <v>196</v>
      </c>
      <c r="F141" s="54">
        <f>SUM(F142:F143)</f>
        <v>196</v>
      </c>
      <c r="G141" s="54">
        <f>IF(C141&gt;0,F141*100/C141," ")</f>
        <v>69.503546099290787</v>
      </c>
      <c r="H141" s="54">
        <f>SUM(H142:H143)</f>
        <v>0</v>
      </c>
      <c r="I141" s="54">
        <f>SUM(I142:I143)</f>
        <v>0</v>
      </c>
      <c r="J141" s="54">
        <f>SUM(J142:J143)</f>
        <v>0</v>
      </c>
      <c r="K141" s="15"/>
      <c r="L141" s="22"/>
      <c r="M141" s="22"/>
    </row>
    <row r="142" spans="1:13" ht="13.5" customHeight="1">
      <c r="A142" s="56" t="s">
        <v>15</v>
      </c>
      <c r="B142" s="67">
        <v>106</v>
      </c>
      <c r="C142" s="67">
        <v>96</v>
      </c>
      <c r="D142" s="68">
        <f>IF(B142&gt;0,C142*100/B142," ")</f>
        <v>90.566037735849051</v>
      </c>
      <c r="E142" s="67">
        <f>F142+H142</f>
        <v>75</v>
      </c>
      <c r="F142" s="67">
        <v>75</v>
      </c>
      <c r="G142" s="68">
        <f>IF(C142&gt;0,F142*100/C142," ")</f>
        <v>78.125</v>
      </c>
      <c r="H142" s="67"/>
      <c r="I142" s="74"/>
      <c r="J142" s="67"/>
      <c r="K142" s="22"/>
      <c r="L142" s="24"/>
      <c r="M142" s="24"/>
    </row>
    <row r="143" spans="1:13" ht="13.5" customHeight="1">
      <c r="A143" s="56" t="s">
        <v>16</v>
      </c>
      <c r="B143" s="67">
        <v>196</v>
      </c>
      <c r="C143" s="67">
        <v>186</v>
      </c>
      <c r="D143" s="68">
        <f>IF(B143&gt;0,C143*100/B143," ")</f>
        <v>94.897959183673464</v>
      </c>
      <c r="E143" s="67">
        <f>F143+H143</f>
        <v>121</v>
      </c>
      <c r="F143" s="67">
        <v>121</v>
      </c>
      <c r="G143" s="68">
        <f>IF(C143&gt;0,F143*100/C143," ")</f>
        <v>65.053763440860209</v>
      </c>
      <c r="H143" s="67"/>
      <c r="I143" s="74"/>
      <c r="J143" s="67"/>
      <c r="K143" s="24"/>
      <c r="L143" s="24"/>
      <c r="M143" s="24"/>
    </row>
    <row r="144" spans="1:13" s="7" customFormat="1" ht="13.5" customHeight="1">
      <c r="A144" s="58" t="str">
        <f>A$26</f>
        <v xml:space="preserve"> на эту дату 2020 г</v>
      </c>
      <c r="B144" s="70">
        <v>293</v>
      </c>
      <c r="C144" s="70">
        <v>245</v>
      </c>
      <c r="D144" s="68">
        <f>IF(B144&gt;0,C144*100/B144," ")</f>
        <v>83.617747440273035</v>
      </c>
      <c r="E144" s="73">
        <f>F144+H144</f>
        <v>127</v>
      </c>
      <c r="F144" s="70">
        <v>127</v>
      </c>
      <c r="G144" s="68">
        <f>IF(C144&gt;0,F144*100/C144," ")</f>
        <v>51.836734693877553</v>
      </c>
      <c r="H144" s="70"/>
      <c r="I144" s="75"/>
      <c r="J144" s="70"/>
      <c r="K144" s="24"/>
      <c r="L144" s="25"/>
      <c r="M144" s="25"/>
    </row>
    <row r="145" spans="1:13" ht="13.5" customHeight="1">
      <c r="A145" s="55" t="s">
        <v>17</v>
      </c>
      <c r="B145" s="68">
        <f t="shared" ref="B145:G145" si="29">B141-B144</f>
        <v>9</v>
      </c>
      <c r="C145" s="68">
        <f t="shared" si="29"/>
        <v>37</v>
      </c>
      <c r="D145" s="68">
        <f t="shared" si="29"/>
        <v>6.9482902955760153</v>
      </c>
      <c r="E145" s="68">
        <f t="shared" si="29"/>
        <v>69</v>
      </c>
      <c r="F145" s="68">
        <f t="shared" si="29"/>
        <v>69</v>
      </c>
      <c r="G145" s="68">
        <f t="shared" si="29"/>
        <v>17.666811405413235</v>
      </c>
      <c r="H145" s="68"/>
      <c r="I145" s="68"/>
      <c r="J145" s="68"/>
      <c r="K145" s="25"/>
      <c r="L145" s="15"/>
      <c r="M145" s="15"/>
    </row>
    <row r="146" spans="1:13" ht="13.5" customHeight="1">
      <c r="A146" s="55"/>
      <c r="B146" s="68"/>
      <c r="C146" s="68"/>
      <c r="D146" s="68"/>
      <c r="E146" s="68"/>
      <c r="F146" s="68"/>
      <c r="G146" s="68"/>
      <c r="H146" s="68"/>
      <c r="I146" s="68"/>
      <c r="J146" s="68"/>
      <c r="K146" s="25"/>
      <c r="L146" s="15"/>
      <c r="M146" s="15"/>
    </row>
    <row r="147" spans="1:13" ht="13.5" customHeight="1">
      <c r="A147" s="57" t="s">
        <v>39</v>
      </c>
      <c r="B147" s="54">
        <f>SUM(B148:B149)</f>
        <v>92</v>
      </c>
      <c r="C147" s="54">
        <f>SUM(C148:C149)</f>
        <v>92</v>
      </c>
      <c r="D147" s="54">
        <f>SUM(D148:D148)</f>
        <v>100</v>
      </c>
      <c r="E147" s="54">
        <f>SUM(E148:E149)</f>
        <v>57</v>
      </c>
      <c r="F147" s="54">
        <f>SUM(F148:F149)</f>
        <v>55</v>
      </c>
      <c r="G147" s="54">
        <f>IF(C147&gt;0,F147*100/C147," ")</f>
        <v>59.782608695652172</v>
      </c>
      <c r="H147" s="54">
        <f>SUM(H148:H149)</f>
        <v>2</v>
      </c>
      <c r="I147" s="54">
        <f>SUM(I148:I149)</f>
        <v>2</v>
      </c>
      <c r="J147" s="54">
        <f>SUM(J148:J149)</f>
        <v>0</v>
      </c>
      <c r="K147" s="15"/>
      <c r="L147" s="22"/>
      <c r="M147" s="22"/>
    </row>
    <row r="148" spans="1:13" ht="13.5" customHeight="1">
      <c r="A148" s="56" t="s">
        <v>15</v>
      </c>
      <c r="B148" s="67">
        <v>63</v>
      </c>
      <c r="C148" s="67">
        <v>63</v>
      </c>
      <c r="D148" s="68">
        <f>IF(B148&gt;0,C148*100/B148," ")</f>
        <v>100</v>
      </c>
      <c r="E148" s="67">
        <f>F148+H148</f>
        <v>32</v>
      </c>
      <c r="F148" s="67">
        <v>32</v>
      </c>
      <c r="G148" s="68">
        <f>IF(C148&gt;0,F148*100/C148," ")</f>
        <v>50.793650793650791</v>
      </c>
      <c r="H148" s="67"/>
      <c r="I148" s="74"/>
      <c r="J148" s="67"/>
      <c r="K148" s="22"/>
      <c r="L148" s="24"/>
      <c r="M148" s="24"/>
    </row>
    <row r="149" spans="1:13" ht="13.5" customHeight="1">
      <c r="A149" s="56" t="s">
        <v>16</v>
      </c>
      <c r="B149" s="67">
        <v>29</v>
      </c>
      <c r="C149" s="67">
        <v>29</v>
      </c>
      <c r="D149" s="68">
        <f>IF(B149&gt;0,C149*100/B149," ")</f>
        <v>100</v>
      </c>
      <c r="E149" s="67">
        <f>F149+H149</f>
        <v>25</v>
      </c>
      <c r="F149" s="67">
        <v>23</v>
      </c>
      <c r="G149" s="68">
        <f>IF(C149&gt;0,F149*100/C149," ")</f>
        <v>79.310344827586206</v>
      </c>
      <c r="H149" s="67">
        <v>2</v>
      </c>
      <c r="I149" s="74">
        <v>2</v>
      </c>
      <c r="J149" s="67"/>
      <c r="K149" s="24"/>
      <c r="L149" s="24"/>
      <c r="M149" s="24"/>
    </row>
    <row r="150" spans="1:13" s="7" customFormat="1" ht="13.5" customHeight="1">
      <c r="A150" s="58" t="str">
        <f>A$26</f>
        <v xml:space="preserve"> на эту дату 2020 г</v>
      </c>
      <c r="B150" s="70">
        <v>88</v>
      </c>
      <c r="C150" s="70">
        <v>68</v>
      </c>
      <c r="D150" s="68">
        <f>IF(B150&gt;0,C150*100/B150," ")</f>
        <v>77.272727272727266</v>
      </c>
      <c r="E150" s="70">
        <f>F150+H150</f>
        <v>30</v>
      </c>
      <c r="F150" s="70">
        <v>30</v>
      </c>
      <c r="G150" s="68">
        <f>IF(C150&gt;0,F150*100/C150," ")</f>
        <v>44.117647058823529</v>
      </c>
      <c r="H150" s="70"/>
      <c r="I150" s="75"/>
      <c r="J150" s="70"/>
      <c r="K150" s="24"/>
      <c r="L150" s="25"/>
      <c r="M150" s="25"/>
    </row>
    <row r="151" spans="1:13" ht="13.5" customHeight="1">
      <c r="A151" s="55" t="s">
        <v>17</v>
      </c>
      <c r="B151" s="68">
        <f t="shared" ref="B151:G151" si="30">B147-B150</f>
        <v>4</v>
      </c>
      <c r="C151" s="68">
        <f t="shared" si="30"/>
        <v>24</v>
      </c>
      <c r="D151" s="68">
        <f t="shared" si="30"/>
        <v>22.727272727272734</v>
      </c>
      <c r="E151" s="68">
        <f t="shared" si="30"/>
        <v>27</v>
      </c>
      <c r="F151" s="68">
        <f t="shared" si="30"/>
        <v>25</v>
      </c>
      <c r="G151" s="68">
        <f t="shared" si="30"/>
        <v>15.664961636828643</v>
      </c>
      <c r="H151" s="68"/>
      <c r="I151" s="68"/>
      <c r="J151" s="68"/>
      <c r="K151" s="25"/>
      <c r="L151" s="15"/>
      <c r="M151" s="15"/>
    </row>
    <row r="152" spans="1:13" ht="13.5" customHeight="1">
      <c r="A152" s="55"/>
      <c r="B152" s="68"/>
      <c r="C152" s="68"/>
      <c r="D152" s="68"/>
      <c r="E152" s="68"/>
      <c r="F152" s="68"/>
      <c r="G152" s="68"/>
      <c r="H152" s="68"/>
      <c r="I152" s="76"/>
      <c r="J152" s="68"/>
      <c r="K152" s="25"/>
      <c r="L152" s="15"/>
      <c r="M152" s="15"/>
    </row>
    <row r="153" spans="1:13" ht="13.5" customHeight="1">
      <c r="A153" s="57" t="s">
        <v>40</v>
      </c>
      <c r="B153" s="54">
        <f>SUM(B154:B154)</f>
        <v>0</v>
      </c>
      <c r="C153" s="54">
        <f>SUM(C154:C154)</f>
        <v>0</v>
      </c>
      <c r="D153" s="54" t="str">
        <f>IF(B153&gt;0,C153*100/B153," ")</f>
        <v/>
      </c>
      <c r="E153" s="54">
        <f>SUM(E154:E154)</f>
        <v>0</v>
      </c>
      <c r="F153" s="54"/>
      <c r="G153" s="54" t="str">
        <f>IF(C153&gt;0,F153*100/C153," ")</f>
        <v/>
      </c>
      <c r="H153" s="54"/>
      <c r="I153" s="77"/>
      <c r="J153" s="54"/>
      <c r="K153" s="15"/>
      <c r="L153" s="22"/>
      <c r="M153" s="22"/>
    </row>
    <row r="154" spans="1:13" ht="13.5" customHeight="1">
      <c r="A154" s="56" t="s">
        <v>15</v>
      </c>
      <c r="B154" s="67"/>
      <c r="C154" s="67"/>
      <c r="D154" s="68" t="str">
        <f>IF(B154&gt;0,C154*100/B154," ")</f>
        <v/>
      </c>
      <c r="E154" s="67">
        <f>F154+H154</f>
        <v>0</v>
      </c>
      <c r="F154" s="67"/>
      <c r="G154" s="68" t="str">
        <f>IF(C154&gt;0,F154*100/C154," ")</f>
        <v/>
      </c>
      <c r="H154" s="67"/>
      <c r="I154" s="74"/>
      <c r="J154" s="67"/>
      <c r="K154" s="22"/>
      <c r="L154" s="24"/>
      <c r="M154" s="24"/>
    </row>
    <row r="155" spans="1:13" ht="13.5" customHeight="1">
      <c r="A155" s="56" t="s">
        <v>16</v>
      </c>
      <c r="B155" s="67"/>
      <c r="C155" s="67"/>
      <c r="D155" s="68"/>
      <c r="E155" s="67"/>
      <c r="F155" s="67"/>
      <c r="G155" s="68" t="str">
        <f>IF(C155&gt;0,F155*100/C155," ")</f>
        <v/>
      </c>
      <c r="H155" s="67"/>
      <c r="I155" s="74"/>
      <c r="J155" s="67"/>
      <c r="K155" s="24"/>
      <c r="L155" s="24"/>
      <c r="M155" s="24"/>
    </row>
    <row r="156" spans="1:13" s="7" customFormat="1" ht="13.5" customHeight="1">
      <c r="A156" s="58" t="str">
        <f>A$26</f>
        <v xml:space="preserve"> на эту дату 2020 г</v>
      </c>
      <c r="B156" s="70"/>
      <c r="C156" s="70"/>
      <c r="D156" s="71" t="str">
        <f>IF(B156&gt;0,C156*100/B156," ")</f>
        <v/>
      </c>
      <c r="E156" s="70"/>
      <c r="F156" s="70"/>
      <c r="G156" s="68" t="str">
        <f>IF(C156&gt;0,F156*100/C156," ")</f>
        <v/>
      </c>
      <c r="H156" s="70"/>
      <c r="I156" s="75"/>
      <c r="J156" s="70"/>
      <c r="K156" s="24"/>
      <c r="L156" s="25"/>
      <c r="M156" s="25"/>
    </row>
    <row r="157" spans="1:13" ht="13.5" customHeight="1">
      <c r="A157" s="55" t="s">
        <v>17</v>
      </c>
      <c r="B157" s="68">
        <f>B153-B156</f>
        <v>0</v>
      </c>
      <c r="C157" s="68">
        <f>C153-C156</f>
        <v>0</v>
      </c>
      <c r="D157" s="68"/>
      <c r="E157" s="68">
        <f>E153-E156</f>
        <v>0</v>
      </c>
      <c r="F157" s="68"/>
      <c r="G157" s="68"/>
      <c r="H157" s="68"/>
      <c r="I157" s="68"/>
      <c r="J157" s="68"/>
      <c r="K157" s="25"/>
      <c r="L157" s="15"/>
      <c r="M157" s="15"/>
    </row>
    <row r="158" spans="1:13" ht="13.5" customHeight="1">
      <c r="A158" s="52" t="s">
        <v>41</v>
      </c>
      <c r="B158" s="54">
        <f>SUM(B159:B161)</f>
        <v>24555.599999999999</v>
      </c>
      <c r="C158" s="54">
        <f>SUM(C159:C161)</f>
        <v>23845</v>
      </c>
      <c r="D158" s="54">
        <f>IF(B158&gt;0,C158*100/B158," ")</f>
        <v>97.106159083874971</v>
      </c>
      <c r="E158" s="54">
        <f>SUM(E159:E161)</f>
        <v>18880</v>
      </c>
      <c r="F158" s="54">
        <f>SUM(F159:F161)</f>
        <v>18880</v>
      </c>
      <c r="G158" s="54">
        <f>IF(C158&gt;0,F158*100/C158," ")</f>
        <v>79.178024743132738</v>
      </c>
      <c r="H158" s="54">
        <f>SUM(H159:H161)</f>
        <v>0</v>
      </c>
      <c r="I158" s="54">
        <f>SUM(I159:I161)</f>
        <v>0</v>
      </c>
      <c r="J158" s="54">
        <f>SUM(J159:J161)</f>
        <v>0</v>
      </c>
      <c r="K158" s="15"/>
      <c r="L158" s="22"/>
      <c r="M158" s="22"/>
    </row>
    <row r="159" spans="1:13" ht="13.5" customHeight="1">
      <c r="A159" s="55" t="s">
        <v>15</v>
      </c>
      <c r="B159" s="54">
        <f>B166+B173+B179+B186+B193+B200+B206+B212</f>
        <v>5693</v>
      </c>
      <c r="C159" s="54">
        <f>C166+C173+C179+C186+C193+C200+C206+C212</f>
        <v>5593</v>
      </c>
      <c r="D159" s="54">
        <f>IF(B159&gt;0,C159*100/B159," ")</f>
        <v>98.243456876866333</v>
      </c>
      <c r="E159" s="54">
        <f>E166+E173+E179+E186+E193+E200+E206+E212</f>
        <v>3721</v>
      </c>
      <c r="F159" s="54">
        <f>F166+F173+F179+F186+F193+F200+F206+F212</f>
        <v>3721</v>
      </c>
      <c r="G159" s="54">
        <f>IF(C159&gt;0,F159*100/C159," ")</f>
        <v>66.529590559628105</v>
      </c>
      <c r="H159" s="54">
        <f t="shared" ref="H159:J160" si="31">H166+H173+H179+H186+H193+H200+H206+H212</f>
        <v>0</v>
      </c>
      <c r="I159" s="54">
        <f t="shared" si="31"/>
        <v>0</v>
      </c>
      <c r="J159" s="54">
        <f t="shared" si="31"/>
        <v>0</v>
      </c>
      <c r="K159" s="22"/>
      <c r="L159" s="22"/>
      <c r="M159" s="22"/>
    </row>
    <row r="160" spans="1:13" ht="13.5" customHeight="1">
      <c r="A160" s="56" t="s">
        <v>16</v>
      </c>
      <c r="B160" s="54">
        <f>B167+B174+B180+B187+B194+B201+B207+B213</f>
        <v>18783</v>
      </c>
      <c r="C160" s="54">
        <f>C167+C174+C180+C187+C194+C201+C207+C213</f>
        <v>18173</v>
      </c>
      <c r="D160" s="54">
        <f>IF(B160&gt;0,C160*100/B160," ")</f>
        <v>96.752382473513279</v>
      </c>
      <c r="E160" s="54">
        <f>E167+E174+E180+E187+E194+E201+E207+E213</f>
        <v>15080</v>
      </c>
      <c r="F160" s="54">
        <f>F167+F174+F180+F187+F194+F201+F207+F213</f>
        <v>15080</v>
      </c>
      <c r="G160" s="54">
        <f>IF(C160&gt;0,F160*100/C160," ")</f>
        <v>82.980245419028222</v>
      </c>
      <c r="H160" s="54">
        <f t="shared" si="31"/>
        <v>0</v>
      </c>
      <c r="I160" s="54">
        <f t="shared" si="31"/>
        <v>0</v>
      </c>
      <c r="J160" s="54">
        <f t="shared" si="31"/>
        <v>0</v>
      </c>
      <c r="K160" s="22"/>
      <c r="L160" s="22"/>
      <c r="M160" s="22"/>
    </row>
    <row r="161" spans="1:13" ht="13.5" customHeight="1">
      <c r="A161" s="56" t="s">
        <v>70</v>
      </c>
      <c r="B161" s="54">
        <f>SUM(B181+B195+B188+B168)</f>
        <v>79.599999999999994</v>
      </c>
      <c r="C161" s="54">
        <f>SUM(C181+C195+C188+C168)</f>
        <v>79</v>
      </c>
      <c r="D161" s="54">
        <f>IF(B161&gt;0,C161*100/B161," ")</f>
        <v>99.246231155778901</v>
      </c>
      <c r="E161" s="54">
        <f>SUM(E181+E195+E188+E168)</f>
        <v>79</v>
      </c>
      <c r="F161" s="54">
        <f>SUM(F181+F195+F188+F168)</f>
        <v>79</v>
      </c>
      <c r="G161" s="54">
        <v>0</v>
      </c>
      <c r="H161" s="54">
        <f>SUM(H181+H195+H188+H168)</f>
        <v>0</v>
      </c>
      <c r="I161" s="54">
        <f>SUM(I181+I195+I188+I168)</f>
        <v>0</v>
      </c>
      <c r="J161" s="54">
        <f>SUM(J181+J195+J188+J168)</f>
        <v>0</v>
      </c>
      <c r="K161" s="22"/>
      <c r="L161" s="22"/>
      <c r="M161" s="22"/>
    </row>
    <row r="162" spans="1:13" s="7" customFormat="1" ht="16.5" customHeight="1">
      <c r="A162" s="61" t="str">
        <f>A$26</f>
        <v xml:space="preserve"> на эту дату 2020 г</v>
      </c>
      <c r="B162" s="66">
        <f>B169+B175+B182+B189+B196+B202+B208+B214</f>
        <v>23860</v>
      </c>
      <c r="C162" s="66">
        <f>C169+C175+C182+C189+C196+C202+C208+C214</f>
        <v>22556</v>
      </c>
      <c r="D162" s="66">
        <f>IF(B162&gt;0,C162*100/B162," ")</f>
        <v>94.534786253143338</v>
      </c>
      <c r="E162" s="66">
        <f>E169+E175+E182+E189+E196+E202+E208+E214</f>
        <v>18598</v>
      </c>
      <c r="F162" s="66">
        <f>F169+F175+F182+F189+F196+F202+F208+F214</f>
        <v>18598</v>
      </c>
      <c r="G162" s="54">
        <f>IF(C162&gt;0,F162*100/C162," ")</f>
        <v>82.452562511083528</v>
      </c>
      <c r="H162" s="66">
        <f>H169+H175+H182+H189+H196+H202+H208+H214</f>
        <v>0</v>
      </c>
      <c r="I162" s="66">
        <f>I169+I175+I182+I189+I196+I202+I208+I214</f>
        <v>0</v>
      </c>
      <c r="J162" s="66">
        <f>J169+J175+J182+J189+J196+J202+J208+J214</f>
        <v>0</v>
      </c>
      <c r="K162" s="22"/>
      <c r="L162" s="23"/>
      <c r="M162" s="23"/>
    </row>
    <row r="163" spans="1:13" ht="13.5" customHeight="1">
      <c r="A163" s="55" t="s">
        <v>17</v>
      </c>
      <c r="B163" s="54">
        <f t="shared" ref="B163:J163" si="32">B158-B162</f>
        <v>695.59999999999854</v>
      </c>
      <c r="C163" s="54">
        <f t="shared" si="32"/>
        <v>1289</v>
      </c>
      <c r="D163" s="54">
        <f t="shared" si="32"/>
        <v>2.571372830731633</v>
      </c>
      <c r="E163" s="54">
        <f t="shared" si="32"/>
        <v>282</v>
      </c>
      <c r="F163" s="54">
        <f t="shared" si="32"/>
        <v>282</v>
      </c>
      <c r="G163" s="54">
        <f t="shared" si="32"/>
        <v>-3.2745377679507897</v>
      </c>
      <c r="H163" s="54">
        <f t="shared" si="32"/>
        <v>0</v>
      </c>
      <c r="I163" s="54">
        <f t="shared" si="32"/>
        <v>0</v>
      </c>
      <c r="J163" s="54">
        <f t="shared" si="32"/>
        <v>0</v>
      </c>
      <c r="K163" s="23"/>
      <c r="L163" s="22"/>
      <c r="M163" s="22"/>
    </row>
    <row r="164" spans="1:13" ht="13.5" customHeight="1">
      <c r="A164" s="55"/>
      <c r="B164" s="54"/>
      <c r="C164" s="54"/>
      <c r="D164" s="54"/>
      <c r="E164" s="54"/>
      <c r="F164" s="54"/>
      <c r="G164" s="54"/>
      <c r="H164" s="54"/>
      <c r="I164" s="54"/>
      <c r="J164" s="54"/>
      <c r="K164" s="22"/>
      <c r="L164" s="22"/>
      <c r="M164" s="22"/>
    </row>
    <row r="165" spans="1:13" ht="13.5" customHeight="1">
      <c r="A165" s="57" t="s">
        <v>42</v>
      </c>
      <c r="B165" s="54">
        <f>SUM(B166:B168)</f>
        <v>2065</v>
      </c>
      <c r="C165" s="54">
        <f>SUM(C166:C168)</f>
        <v>1710</v>
      </c>
      <c r="D165" s="54">
        <f>IF(B165&gt;0,C165*100/B165," ")</f>
        <v>82.808716707021787</v>
      </c>
      <c r="E165" s="54">
        <f>SUM(E166:E168)</f>
        <v>1443</v>
      </c>
      <c r="F165" s="54">
        <f>SUM(F166:F168)</f>
        <v>1443</v>
      </c>
      <c r="G165" s="54">
        <f>IF(C165&gt;0,F165*100/C165," ")</f>
        <v>84.385964912280699</v>
      </c>
      <c r="H165" s="54">
        <f>SUM(H166:H168)</f>
        <v>0</v>
      </c>
      <c r="I165" s="54">
        <f>SUM(I166:I168)</f>
        <v>0</v>
      </c>
      <c r="J165" s="54">
        <f>SUM(J166:J168)</f>
        <v>0</v>
      </c>
      <c r="K165" s="22"/>
      <c r="L165" s="22"/>
      <c r="M165" s="22"/>
    </row>
    <row r="166" spans="1:13" ht="13.5" customHeight="1">
      <c r="A166" s="56" t="s">
        <v>15</v>
      </c>
      <c r="B166" s="67">
        <v>265</v>
      </c>
      <c r="C166" s="67">
        <v>210</v>
      </c>
      <c r="D166" s="68">
        <f>IF(B166&gt;0,C166*100/B166," ")</f>
        <v>79.245283018867923</v>
      </c>
      <c r="E166" s="67">
        <f>F166+H166</f>
        <v>168</v>
      </c>
      <c r="F166" s="67">
        <v>168</v>
      </c>
      <c r="G166" s="78">
        <f>IF(C166&gt;0,F166*100/C166," ")</f>
        <v>80</v>
      </c>
      <c r="H166" s="67"/>
      <c r="I166" s="74"/>
      <c r="J166" s="67"/>
      <c r="K166" s="22"/>
      <c r="L166" s="24"/>
      <c r="M166" s="24"/>
    </row>
    <row r="167" spans="1:13" ht="13.5" customHeight="1">
      <c r="A167" s="56" t="s">
        <v>16</v>
      </c>
      <c r="B167" s="67">
        <v>1800</v>
      </c>
      <c r="C167" s="67">
        <v>1500</v>
      </c>
      <c r="D167" s="68">
        <f>IF(B167&gt;0,C167*100/B167," ")</f>
        <v>83.333333333333329</v>
      </c>
      <c r="E167" s="67">
        <f>F167+H167</f>
        <v>1275</v>
      </c>
      <c r="F167" s="67">
        <v>1275</v>
      </c>
      <c r="G167" s="68">
        <f>IF(C167&gt;0,F167*100/C167," ")</f>
        <v>85</v>
      </c>
      <c r="H167" s="67"/>
      <c r="I167" s="74"/>
      <c r="J167" s="67"/>
      <c r="K167" s="24"/>
      <c r="L167" s="24"/>
      <c r="M167" s="24"/>
    </row>
    <row r="168" spans="1:13" ht="13.5" customHeight="1">
      <c r="A168" s="56" t="s">
        <v>70</v>
      </c>
      <c r="B168" s="67"/>
      <c r="C168" s="67"/>
      <c r="D168" s="68" t="str">
        <f>IF(B168&gt;0,C168*100/B168," ")</f>
        <v/>
      </c>
      <c r="E168" s="67">
        <f>F168+H168</f>
        <v>0</v>
      </c>
      <c r="F168" s="67"/>
      <c r="G168" s="68" t="str">
        <f>IF(C168&gt;0,F168*100/C168," ")</f>
        <v/>
      </c>
      <c r="H168" s="67"/>
      <c r="I168" s="74"/>
      <c r="J168" s="67"/>
      <c r="K168" s="24"/>
      <c r="L168" s="24"/>
      <c r="M168" s="24"/>
    </row>
    <row r="169" spans="1:13" s="7" customFormat="1" ht="13.5" customHeight="1">
      <c r="A169" s="58" t="str">
        <f>A$26</f>
        <v xml:space="preserve"> на эту дату 2020 г</v>
      </c>
      <c r="B169" s="70">
        <v>1838</v>
      </c>
      <c r="C169" s="70">
        <v>1100</v>
      </c>
      <c r="D169" s="71">
        <f>IF(B169&gt;0,C169*100/B169," ")</f>
        <v>59.847660500544073</v>
      </c>
      <c r="E169" s="70">
        <f>F169+H169</f>
        <v>840</v>
      </c>
      <c r="F169" s="70">
        <v>840</v>
      </c>
      <c r="G169" s="68">
        <f>IF(C169&gt;0,F169*100/C169," ")</f>
        <v>76.36363636363636</v>
      </c>
      <c r="H169" s="70"/>
      <c r="I169" s="75"/>
      <c r="J169" s="70"/>
      <c r="K169" s="24"/>
      <c r="L169" s="25"/>
      <c r="M169" s="25"/>
    </row>
    <row r="170" spans="1:13" ht="13.5" customHeight="1">
      <c r="A170" s="55" t="s">
        <v>17</v>
      </c>
      <c r="B170" s="68">
        <f t="shared" ref="B170:G170" si="33">B165-B169</f>
        <v>227</v>
      </c>
      <c r="C170" s="68">
        <f t="shared" si="33"/>
        <v>610</v>
      </c>
      <c r="D170" s="68">
        <f t="shared" si="33"/>
        <v>22.961056206477714</v>
      </c>
      <c r="E170" s="68">
        <f t="shared" si="33"/>
        <v>603</v>
      </c>
      <c r="F170" s="68">
        <f t="shared" si="33"/>
        <v>603</v>
      </c>
      <c r="G170" s="68">
        <f t="shared" si="33"/>
        <v>8.0223285486443388</v>
      </c>
      <c r="H170" s="68"/>
      <c r="I170" s="68"/>
      <c r="J170" s="68"/>
      <c r="K170" s="25"/>
      <c r="L170" s="15"/>
      <c r="M170" s="15"/>
    </row>
    <row r="171" spans="1:13" ht="13.5" customHeight="1">
      <c r="A171" s="55"/>
      <c r="B171" s="68"/>
      <c r="C171" s="68"/>
      <c r="D171" s="68"/>
      <c r="E171" s="68"/>
      <c r="F171" s="68"/>
      <c r="G171" s="68"/>
      <c r="H171" s="68"/>
      <c r="I171" s="68"/>
      <c r="J171" s="68"/>
      <c r="K171" s="25"/>
      <c r="L171" s="15"/>
      <c r="M171" s="15"/>
    </row>
    <row r="172" spans="1:13" ht="13.5" customHeight="1">
      <c r="A172" s="57" t="s">
        <v>43</v>
      </c>
      <c r="B172" s="54">
        <f>SUM(B173:B174)</f>
        <v>1140</v>
      </c>
      <c r="C172" s="54">
        <f>SUM(C173:C174)</f>
        <v>870</v>
      </c>
      <c r="D172" s="54">
        <f>IF(B172&gt;0,C172*100/B172," ")</f>
        <v>76.315789473684205</v>
      </c>
      <c r="E172" s="54">
        <f>SUM(E173:E174)</f>
        <v>770</v>
      </c>
      <c r="F172" s="54">
        <f>SUM(F173:F174)</f>
        <v>770</v>
      </c>
      <c r="G172" s="54">
        <f>IF(C172&gt;0,F172*100/C172," ")</f>
        <v>88.505747126436788</v>
      </c>
      <c r="H172" s="54">
        <f>SUM(H173:H174)</f>
        <v>0</v>
      </c>
      <c r="I172" s="54">
        <f>SUM(I173:I174)</f>
        <v>0</v>
      </c>
      <c r="J172" s="54">
        <f>SUM(J173:J174)</f>
        <v>0</v>
      </c>
      <c r="K172" s="15"/>
      <c r="L172" s="22"/>
      <c r="M172" s="22"/>
    </row>
    <row r="173" spans="1:13" ht="13.5" customHeight="1">
      <c r="A173" s="56" t="s">
        <v>15</v>
      </c>
      <c r="B173" s="67">
        <v>160</v>
      </c>
      <c r="C173" s="67">
        <v>140</v>
      </c>
      <c r="D173" s="68">
        <f>IF(B173&gt;0,C173*100/B173," ")</f>
        <v>87.5</v>
      </c>
      <c r="E173" s="67">
        <f>F173+H173</f>
        <v>128</v>
      </c>
      <c r="F173" s="67">
        <v>128</v>
      </c>
      <c r="G173" s="68">
        <f>IF(C173&gt;0,F173*100/C173," ")</f>
        <v>91.428571428571431</v>
      </c>
      <c r="H173" s="67"/>
      <c r="I173" s="74"/>
      <c r="J173" s="67"/>
      <c r="K173" s="22"/>
      <c r="L173" s="24"/>
      <c r="M173" s="24"/>
    </row>
    <row r="174" spans="1:13" ht="13.5" customHeight="1">
      <c r="A174" s="56" t="s">
        <v>16</v>
      </c>
      <c r="B174" s="67">
        <v>980</v>
      </c>
      <c r="C174" s="67">
        <v>730</v>
      </c>
      <c r="D174" s="68">
        <f>IF(B174&gt;0,C174*100/B174," ")</f>
        <v>74.489795918367349</v>
      </c>
      <c r="E174" s="67">
        <f>F174+H174</f>
        <v>642</v>
      </c>
      <c r="F174" s="67">
        <v>642</v>
      </c>
      <c r="G174" s="68">
        <f>IF(C174&gt;0,F174*100/C174," ")</f>
        <v>87.945205479452056</v>
      </c>
      <c r="H174" s="67"/>
      <c r="I174" s="74"/>
      <c r="J174" s="67"/>
      <c r="K174" s="24"/>
      <c r="L174" s="24"/>
      <c r="M174" s="24"/>
    </row>
    <row r="175" spans="1:13" s="7" customFormat="1" ht="13.5" customHeight="1">
      <c r="A175" s="58" t="str">
        <f>A$26</f>
        <v xml:space="preserve"> на эту дату 2020 г</v>
      </c>
      <c r="B175" s="70">
        <v>788</v>
      </c>
      <c r="C175" s="70">
        <v>405</v>
      </c>
      <c r="D175" s="71">
        <f>IF(B175&gt;0,C175*100/B175," ")</f>
        <v>51.395939086294419</v>
      </c>
      <c r="E175" s="70">
        <f>F175+H175</f>
        <v>267</v>
      </c>
      <c r="F175" s="70">
        <v>267</v>
      </c>
      <c r="G175" s="68">
        <f>IF(C175&gt;0,F175*100/C175," ")</f>
        <v>65.925925925925924</v>
      </c>
      <c r="H175" s="70"/>
      <c r="I175" s="75"/>
      <c r="J175" s="70"/>
      <c r="K175" s="24"/>
      <c r="L175" s="25"/>
      <c r="M175" s="25"/>
    </row>
    <row r="176" spans="1:13" ht="13.5" customHeight="1">
      <c r="A176" s="55" t="s">
        <v>17</v>
      </c>
      <c r="B176" s="68">
        <f t="shared" ref="B176:G176" si="34">B172-B175</f>
        <v>352</v>
      </c>
      <c r="C176" s="68">
        <f t="shared" si="34"/>
        <v>465</v>
      </c>
      <c r="D176" s="68">
        <f t="shared" si="34"/>
        <v>24.919850387389786</v>
      </c>
      <c r="E176" s="68">
        <f t="shared" si="34"/>
        <v>503</v>
      </c>
      <c r="F176" s="68">
        <f t="shared" si="34"/>
        <v>503</v>
      </c>
      <c r="G176" s="68">
        <f t="shared" si="34"/>
        <v>22.579821200510864</v>
      </c>
      <c r="H176" s="68"/>
      <c r="I176" s="68"/>
      <c r="J176" s="68"/>
      <c r="K176" s="25"/>
      <c r="L176" s="15"/>
      <c r="M176" s="15"/>
    </row>
    <row r="177" spans="1:13" ht="13.5" customHeight="1">
      <c r="A177" s="55"/>
      <c r="B177" s="68"/>
      <c r="C177" s="68"/>
      <c r="D177" s="68"/>
      <c r="E177" s="68"/>
      <c r="F177" s="68"/>
      <c r="G177" s="68"/>
      <c r="H177" s="68"/>
      <c r="I177" s="68"/>
      <c r="J177" s="68"/>
      <c r="K177" s="25"/>
      <c r="L177" s="15"/>
      <c r="M177" s="15"/>
    </row>
    <row r="178" spans="1:13" ht="13.5" customHeight="1">
      <c r="A178" s="57" t="s">
        <v>66</v>
      </c>
      <c r="B178" s="54">
        <f>SUM(B179:B181)</f>
        <v>2426</v>
      </c>
      <c r="C178" s="54">
        <f>SUM(C179:C181)</f>
        <v>2426</v>
      </c>
      <c r="D178" s="54">
        <f>IF(B178&gt;0,C178*100/B178," ")</f>
        <v>100</v>
      </c>
      <c r="E178" s="54">
        <f>SUM(E179:E181)</f>
        <v>2042</v>
      </c>
      <c r="F178" s="54">
        <f>SUM(F179:F181)</f>
        <v>2042</v>
      </c>
      <c r="G178" s="54">
        <f>IF(C178&gt;0,F178*100/C178," ")</f>
        <v>84.171475680131906</v>
      </c>
      <c r="H178" s="54">
        <f>SUM(H179:H181)</f>
        <v>0</v>
      </c>
      <c r="I178" s="54">
        <f>SUM(I179:I181)</f>
        <v>0</v>
      </c>
      <c r="J178" s="54">
        <f>SUM(J179:J181)</f>
        <v>0</v>
      </c>
      <c r="K178" s="15"/>
      <c r="L178" s="22"/>
      <c r="M178" s="22"/>
    </row>
    <row r="179" spans="1:13" ht="13.5" customHeight="1">
      <c r="A179" s="56" t="s">
        <v>15</v>
      </c>
      <c r="B179" s="67">
        <v>776</v>
      </c>
      <c r="C179" s="67">
        <v>776</v>
      </c>
      <c r="D179" s="68">
        <f>IF(B179&gt;0,C179*100/B179," ")</f>
        <v>100</v>
      </c>
      <c r="E179" s="67">
        <f>F179+H179</f>
        <v>640</v>
      </c>
      <c r="F179" s="67">
        <v>640</v>
      </c>
      <c r="G179" s="68">
        <f>IF(C179&gt;0,F179*100/C179," ")</f>
        <v>82.474226804123717</v>
      </c>
      <c r="H179" s="67"/>
      <c r="I179" s="74"/>
      <c r="J179" s="67"/>
      <c r="K179" s="22"/>
      <c r="L179" s="24"/>
      <c r="M179" s="24"/>
    </row>
    <row r="180" spans="1:13" ht="13.5" customHeight="1">
      <c r="A180" s="56" t="s">
        <v>16</v>
      </c>
      <c r="B180" s="67">
        <v>1588</v>
      </c>
      <c r="C180" s="67">
        <v>1588</v>
      </c>
      <c r="D180" s="68">
        <f>IF(B180&gt;0,C180*100/B180," ")</f>
        <v>100</v>
      </c>
      <c r="E180" s="67">
        <f>F180+H180</f>
        <v>1340</v>
      </c>
      <c r="F180" s="67">
        <v>1340</v>
      </c>
      <c r="G180" s="68">
        <f>IF(C180&gt;0,F180*100/C180," ")</f>
        <v>84.382871536523936</v>
      </c>
      <c r="H180" s="67"/>
      <c r="I180" s="74"/>
      <c r="J180" s="67"/>
      <c r="K180" s="24"/>
      <c r="L180" s="24"/>
      <c r="M180" s="24"/>
    </row>
    <row r="181" spans="1:13" ht="13.5" customHeight="1">
      <c r="A181" s="56" t="s">
        <v>70</v>
      </c>
      <c r="B181" s="67">
        <v>62</v>
      </c>
      <c r="C181" s="67">
        <v>62</v>
      </c>
      <c r="D181" s="68">
        <f>IF(B181&gt;0,C181*100/B181," ")</f>
        <v>100</v>
      </c>
      <c r="E181" s="67">
        <f>F181+H181</f>
        <v>62</v>
      </c>
      <c r="F181" s="67">
        <v>62</v>
      </c>
      <c r="G181" s="68">
        <f>IF(C181&gt;0,F181*100/C181," ")</f>
        <v>100</v>
      </c>
      <c r="H181" s="67"/>
      <c r="I181" s="74"/>
      <c r="J181" s="67"/>
      <c r="K181" s="24"/>
      <c r="L181" s="24"/>
      <c r="M181" s="24"/>
    </row>
    <row r="182" spans="1:13" s="7" customFormat="1" ht="13.5" customHeight="1">
      <c r="A182" s="58" t="str">
        <f>A$26</f>
        <v xml:space="preserve"> на эту дату 2020 г</v>
      </c>
      <c r="B182" s="70">
        <v>2074</v>
      </c>
      <c r="C182" s="70">
        <v>1974</v>
      </c>
      <c r="D182" s="71">
        <f>IF(B182&gt;0,C182*100/B182," ")</f>
        <v>95.178399228543881</v>
      </c>
      <c r="E182" s="70">
        <f>F182+H182</f>
        <v>1635</v>
      </c>
      <c r="F182" s="70">
        <v>1635</v>
      </c>
      <c r="G182" s="68">
        <f>IF(C182&gt;0,F182*100/C182," ")</f>
        <v>82.826747720364736</v>
      </c>
      <c r="H182" s="70"/>
      <c r="I182" s="75"/>
      <c r="J182" s="70"/>
      <c r="K182" s="24"/>
      <c r="L182" s="25"/>
      <c r="M182" s="25"/>
    </row>
    <row r="183" spans="1:13" ht="13.5" customHeight="1">
      <c r="A183" s="55" t="s">
        <v>17</v>
      </c>
      <c r="B183" s="68">
        <f t="shared" ref="B183:G183" si="35">B178-B182</f>
        <v>352</v>
      </c>
      <c r="C183" s="68">
        <f t="shared" si="35"/>
        <v>452</v>
      </c>
      <c r="D183" s="68">
        <f t="shared" si="35"/>
        <v>4.8216007714561187</v>
      </c>
      <c r="E183" s="68">
        <f t="shared" si="35"/>
        <v>407</v>
      </c>
      <c r="F183" s="68">
        <f t="shared" si="35"/>
        <v>407</v>
      </c>
      <c r="G183" s="68">
        <f t="shared" si="35"/>
        <v>1.3447279597671695</v>
      </c>
      <c r="H183" s="68"/>
      <c r="I183" s="68"/>
      <c r="J183" s="68"/>
      <c r="K183" s="25"/>
      <c r="L183" s="15"/>
      <c r="M183" s="15"/>
    </row>
    <row r="184" spans="1:13" ht="13.5" customHeight="1">
      <c r="A184" s="55"/>
      <c r="B184" s="68"/>
      <c r="C184" s="68"/>
      <c r="D184" s="68"/>
      <c r="E184" s="68"/>
      <c r="F184" s="68"/>
      <c r="G184" s="68"/>
      <c r="H184" s="68"/>
      <c r="I184" s="68"/>
      <c r="J184" s="68"/>
      <c r="K184" s="25"/>
      <c r="L184" s="15"/>
      <c r="M184" s="15"/>
    </row>
    <row r="185" spans="1:13" ht="13.5" customHeight="1">
      <c r="A185" s="57" t="s">
        <v>44</v>
      </c>
      <c r="B185" s="54">
        <f>SUM(B186:B188)</f>
        <v>1233.5999999999999</v>
      </c>
      <c r="C185" s="54">
        <f>SUM(C186:C188)</f>
        <v>1157</v>
      </c>
      <c r="D185" s="54">
        <f>IF(B185&gt;0,C185*100/B185," ")</f>
        <v>93.790531776913113</v>
      </c>
      <c r="E185" s="54">
        <f>SUM(E186:E188)</f>
        <v>1132</v>
      </c>
      <c r="F185" s="54">
        <f>SUM(F186:F188)</f>
        <v>1132</v>
      </c>
      <c r="G185" s="54">
        <f>IF(C185&gt;0,F185*100/C185," ")</f>
        <v>97.839239412273116</v>
      </c>
      <c r="H185" s="54">
        <f>SUM(H186:H188)</f>
        <v>0</v>
      </c>
      <c r="I185" s="54">
        <f>SUM(I186:I188)</f>
        <v>0</v>
      </c>
      <c r="J185" s="54">
        <f>SUM(J186:J188)</f>
        <v>0</v>
      </c>
      <c r="K185" s="15"/>
      <c r="L185" s="22"/>
      <c r="M185" s="22"/>
    </row>
    <row r="186" spans="1:13" ht="13.5" customHeight="1">
      <c r="A186" s="56" t="s">
        <v>15</v>
      </c>
      <c r="B186" s="67">
        <v>316</v>
      </c>
      <c r="C186" s="67">
        <v>300</v>
      </c>
      <c r="D186" s="68">
        <f>IF(B186&gt;0,C186*100/B186," ")</f>
        <v>94.936708860759495</v>
      </c>
      <c r="E186" s="67">
        <f>F186+H186</f>
        <v>275</v>
      </c>
      <c r="F186" s="67">
        <v>275</v>
      </c>
      <c r="G186" s="68">
        <f>IF(C186&gt;0,F186*100/C186," ")</f>
        <v>91.666666666666671</v>
      </c>
      <c r="H186" s="67"/>
      <c r="I186" s="74"/>
      <c r="J186" s="67"/>
      <c r="K186" s="22"/>
      <c r="L186" s="24"/>
      <c r="M186" s="24"/>
    </row>
    <row r="187" spans="1:13" ht="13.5" customHeight="1">
      <c r="A187" s="56" t="s">
        <v>16</v>
      </c>
      <c r="B187" s="67">
        <v>910</v>
      </c>
      <c r="C187" s="67">
        <v>850</v>
      </c>
      <c r="D187" s="68">
        <f>IF(B187&gt;0,C187*100/B187," ")</f>
        <v>93.406593406593402</v>
      </c>
      <c r="E187" s="67">
        <f>F187+H187</f>
        <v>850</v>
      </c>
      <c r="F187" s="67">
        <v>850</v>
      </c>
      <c r="G187" s="68">
        <f>IF(C187&gt;0,F187*100/C187," ")</f>
        <v>100</v>
      </c>
      <c r="H187" s="67"/>
      <c r="I187" s="74"/>
      <c r="J187" s="67"/>
      <c r="K187" s="24"/>
      <c r="L187" s="24"/>
      <c r="M187" s="24"/>
    </row>
    <row r="188" spans="1:13" ht="13.5" customHeight="1">
      <c r="A188" s="56" t="s">
        <v>70</v>
      </c>
      <c r="B188" s="67">
        <v>7.6</v>
      </c>
      <c r="C188" s="67">
        <v>7</v>
      </c>
      <c r="D188" s="68">
        <f>IF(B188&gt;0,C188*100/B188," ")</f>
        <v>92.10526315789474</v>
      </c>
      <c r="E188" s="67">
        <f>F188+H188</f>
        <v>7</v>
      </c>
      <c r="F188" s="67">
        <v>7</v>
      </c>
      <c r="G188" s="68">
        <f>IF(C188&gt;0,F188*100/C188," ")</f>
        <v>100</v>
      </c>
      <c r="H188" s="67"/>
      <c r="I188" s="74"/>
      <c r="J188" s="67"/>
      <c r="K188" s="24"/>
      <c r="L188" s="24"/>
      <c r="M188" s="24"/>
    </row>
    <row r="189" spans="1:13" s="7" customFormat="1" ht="13.5" customHeight="1">
      <c r="A189" s="58" t="str">
        <f>A$26</f>
        <v xml:space="preserve"> на эту дату 2020 г</v>
      </c>
      <c r="B189" s="70">
        <v>1151</v>
      </c>
      <c r="C189" s="70">
        <v>1151</v>
      </c>
      <c r="D189" s="71">
        <f>IF(B189&gt;0,C189*100/B189," ")</f>
        <v>100</v>
      </c>
      <c r="E189" s="70">
        <f>F189+H189</f>
        <v>1151</v>
      </c>
      <c r="F189" s="70">
        <v>1151</v>
      </c>
      <c r="G189" s="68">
        <f>IF(C189&gt;0,F189*100/C189," ")</f>
        <v>100</v>
      </c>
      <c r="H189" s="70"/>
      <c r="I189" s="75"/>
      <c r="J189" s="70"/>
      <c r="K189" s="24"/>
      <c r="L189" s="25"/>
      <c r="M189" s="25"/>
    </row>
    <row r="190" spans="1:13" ht="13.5" customHeight="1">
      <c r="A190" s="55" t="s">
        <v>17</v>
      </c>
      <c r="B190" s="68">
        <f t="shared" ref="B190:G190" si="36">B185-B189</f>
        <v>82.599999999999909</v>
      </c>
      <c r="C190" s="68">
        <f t="shared" si="36"/>
        <v>6</v>
      </c>
      <c r="D190" s="68">
        <f t="shared" si="36"/>
        <v>-6.209468223086887</v>
      </c>
      <c r="E190" s="68">
        <f t="shared" si="36"/>
        <v>-19</v>
      </c>
      <c r="F190" s="68">
        <f t="shared" si="36"/>
        <v>-19</v>
      </c>
      <c r="G190" s="68">
        <f t="shared" si="36"/>
        <v>-2.1607605877268838</v>
      </c>
      <c r="H190" s="68"/>
      <c r="I190" s="68"/>
      <c r="J190" s="68"/>
      <c r="K190" s="25"/>
      <c r="L190" s="15"/>
      <c r="M190" s="15"/>
    </row>
    <row r="191" spans="1:13" ht="13.5" customHeight="1">
      <c r="A191" s="55"/>
      <c r="B191" s="68"/>
      <c r="C191" s="68"/>
      <c r="D191" s="68"/>
      <c r="E191" s="68"/>
      <c r="F191" s="68"/>
      <c r="G191" s="68"/>
      <c r="H191" s="68"/>
      <c r="I191" s="68"/>
      <c r="J191" s="68"/>
      <c r="K191" s="25"/>
      <c r="L191" s="15"/>
      <c r="M191" s="15"/>
    </row>
    <row r="192" spans="1:13" ht="13.5" customHeight="1">
      <c r="A192" s="57" t="s">
        <v>45</v>
      </c>
      <c r="B192" s="54">
        <f>SUM(B193:B195)</f>
        <v>6092</v>
      </c>
      <c r="C192" s="54">
        <f>SUM(C193:C195)</f>
        <v>6092</v>
      </c>
      <c r="D192" s="54">
        <f>IF(B192&gt;0,C192*100/B192," ")</f>
        <v>100</v>
      </c>
      <c r="E192" s="54">
        <f>SUM(E193:E195)</f>
        <v>3715</v>
      </c>
      <c r="F192" s="54">
        <f>SUM(F193:F195)</f>
        <v>3715</v>
      </c>
      <c r="G192" s="54">
        <f>IF(C192&gt;0,F192*100/C192," ")</f>
        <v>60.981615233092583</v>
      </c>
      <c r="H192" s="54">
        <f>SUM(H193:H195)</f>
        <v>0</v>
      </c>
      <c r="I192" s="54">
        <f>SUM(I193:I195)</f>
        <v>0</v>
      </c>
      <c r="J192" s="54">
        <f>SUM(J193:J195)</f>
        <v>0</v>
      </c>
      <c r="K192" s="15"/>
      <c r="L192" s="22"/>
      <c r="M192" s="22"/>
    </row>
    <row r="193" spans="1:13" ht="13.5" customHeight="1">
      <c r="A193" s="56" t="s">
        <v>15</v>
      </c>
      <c r="B193" s="67">
        <v>2282</v>
      </c>
      <c r="C193" s="67">
        <v>2282</v>
      </c>
      <c r="D193" s="68">
        <f>IF(B193&gt;0,C193*100/B193," ")</f>
        <v>100</v>
      </c>
      <c r="E193" s="67">
        <f>F193+H193</f>
        <v>875</v>
      </c>
      <c r="F193" s="67">
        <v>875</v>
      </c>
      <c r="G193" s="68">
        <f>IF(C193&gt;0,F193*100/C193," ")</f>
        <v>38.343558282208591</v>
      </c>
      <c r="H193" s="67"/>
      <c r="I193" s="74"/>
      <c r="J193" s="67"/>
      <c r="K193" s="22"/>
      <c r="L193" s="24"/>
      <c r="M193" s="24"/>
    </row>
    <row r="194" spans="1:13" ht="13.5" customHeight="1">
      <c r="A194" s="56" t="s">
        <v>16</v>
      </c>
      <c r="B194" s="67">
        <v>3800</v>
      </c>
      <c r="C194" s="67">
        <v>3800</v>
      </c>
      <c r="D194" s="68">
        <f>IF(B194&gt;0,C194*100/B194," ")</f>
        <v>100</v>
      </c>
      <c r="E194" s="67">
        <f>F194+H194</f>
        <v>2830</v>
      </c>
      <c r="F194" s="67">
        <v>2830</v>
      </c>
      <c r="G194" s="68">
        <f>IF(C194&gt;0,F194*100/C194," ")</f>
        <v>74.473684210526315</v>
      </c>
      <c r="H194" s="67"/>
      <c r="I194" s="74"/>
      <c r="J194" s="67"/>
      <c r="K194" s="24"/>
      <c r="L194" s="24"/>
      <c r="M194" s="24"/>
    </row>
    <row r="195" spans="1:13" ht="12.75" customHeight="1">
      <c r="A195" s="56" t="s">
        <v>70</v>
      </c>
      <c r="B195" s="67">
        <v>10</v>
      </c>
      <c r="C195" s="67">
        <v>10</v>
      </c>
      <c r="D195" s="68">
        <f>IF(B195&gt;0,C195*100/B195," ")</f>
        <v>100</v>
      </c>
      <c r="E195" s="67">
        <f>F195+H195</f>
        <v>10</v>
      </c>
      <c r="F195" s="67">
        <v>10</v>
      </c>
      <c r="G195" s="68">
        <f>IF(C195&gt;0,F195*100/C195," ")</f>
        <v>100</v>
      </c>
      <c r="H195" s="67"/>
      <c r="I195" s="74"/>
      <c r="J195" s="67"/>
      <c r="K195" s="24"/>
      <c r="L195" s="24"/>
      <c r="M195" s="24"/>
    </row>
    <row r="196" spans="1:13" s="7" customFormat="1" ht="13.5" customHeight="1">
      <c r="A196" s="58" t="str">
        <f>A$26</f>
        <v xml:space="preserve"> на эту дату 2020 г</v>
      </c>
      <c r="B196" s="70">
        <v>5834</v>
      </c>
      <c r="C196" s="70">
        <v>5834</v>
      </c>
      <c r="D196" s="71">
        <f>IF(B196&gt;0,C196*100/B196," ")</f>
        <v>100</v>
      </c>
      <c r="E196" s="70">
        <f>F196+H196</f>
        <v>4520</v>
      </c>
      <c r="F196" s="70">
        <v>4520</v>
      </c>
      <c r="G196" s="68">
        <f>IF(C196&gt;0,F196*100/C196," ")</f>
        <v>77.476859787452867</v>
      </c>
      <c r="H196" s="70"/>
      <c r="I196" s="75"/>
      <c r="J196" s="70"/>
      <c r="K196" s="24"/>
      <c r="L196" s="25"/>
      <c r="M196" s="25"/>
    </row>
    <row r="197" spans="1:13" ht="13.5" customHeight="1">
      <c r="A197" s="55" t="s">
        <v>17</v>
      </c>
      <c r="B197" s="68">
        <f t="shared" ref="B197:J197" si="37">B192-B196</f>
        <v>258</v>
      </c>
      <c r="C197" s="68">
        <f t="shared" si="37"/>
        <v>258</v>
      </c>
      <c r="D197" s="68">
        <f t="shared" si="37"/>
        <v>0</v>
      </c>
      <c r="E197" s="68">
        <f t="shared" si="37"/>
        <v>-805</v>
      </c>
      <c r="F197" s="68">
        <f t="shared" si="37"/>
        <v>-805</v>
      </c>
      <c r="G197" s="68">
        <f t="shared" si="37"/>
        <v>-16.495244554360283</v>
      </c>
      <c r="H197" s="68">
        <f>H192-H196</f>
        <v>0</v>
      </c>
      <c r="I197" s="68">
        <f t="shared" si="37"/>
        <v>0</v>
      </c>
      <c r="J197" s="68">
        <f t="shared" si="37"/>
        <v>0</v>
      </c>
      <c r="K197" s="25"/>
      <c r="L197" s="15"/>
      <c r="M197" s="15"/>
    </row>
    <row r="198" spans="1:13" ht="13.5" customHeight="1">
      <c r="A198" s="55"/>
      <c r="B198" s="68"/>
      <c r="C198" s="68"/>
      <c r="D198" s="68"/>
      <c r="E198" s="68"/>
      <c r="F198" s="68"/>
      <c r="G198" s="68" t="str">
        <f>IF(C198&gt;0,F198*100/C198," ")</f>
        <v/>
      </c>
      <c r="H198" s="68"/>
      <c r="I198" s="68"/>
      <c r="J198" s="68"/>
      <c r="K198" s="25"/>
      <c r="L198" s="15"/>
      <c r="M198" s="15"/>
    </row>
    <row r="199" spans="1:13" ht="13.5" customHeight="1">
      <c r="A199" s="57" t="s">
        <v>46</v>
      </c>
      <c r="B199" s="54">
        <f>SUM(B200:B201)</f>
        <v>2236</v>
      </c>
      <c r="C199" s="54">
        <f>SUM(C200:C201)</f>
        <v>2236</v>
      </c>
      <c r="D199" s="54">
        <f>IF(B199&gt;0,C199*100/B199," ")</f>
        <v>100</v>
      </c>
      <c r="E199" s="54">
        <f>SUM(E200:E201)</f>
        <v>1873</v>
      </c>
      <c r="F199" s="54">
        <f>SUM(F200:F201)</f>
        <v>1873</v>
      </c>
      <c r="G199" s="54">
        <f>IF(C199&gt;0,F199*100/C199," ")</f>
        <v>83.765652951699465</v>
      </c>
      <c r="H199" s="54">
        <f>SUM(H200:H201)</f>
        <v>0</v>
      </c>
      <c r="I199" s="54">
        <f>SUM(I200:I201)</f>
        <v>0</v>
      </c>
      <c r="J199" s="54">
        <f>SUM(J200:J201)</f>
        <v>0</v>
      </c>
      <c r="K199" s="15"/>
      <c r="L199" s="22"/>
      <c r="M199" s="22"/>
    </row>
    <row r="200" spans="1:13" ht="13.5" customHeight="1">
      <c r="A200" s="56" t="s">
        <v>15</v>
      </c>
      <c r="B200" s="67">
        <v>220</v>
      </c>
      <c r="C200" s="67">
        <v>220</v>
      </c>
      <c r="D200" s="68">
        <f>IF(B200&gt;0,C200*100/B200," ")</f>
        <v>100</v>
      </c>
      <c r="E200" s="67">
        <f>F200+H200</f>
        <v>220</v>
      </c>
      <c r="F200" s="67">
        <v>220</v>
      </c>
      <c r="G200" s="68">
        <f>IF(C200&gt;0,F200*100/C200," ")</f>
        <v>100</v>
      </c>
      <c r="H200" s="67"/>
      <c r="I200" s="74"/>
      <c r="J200" s="67"/>
      <c r="K200" s="22"/>
      <c r="L200" s="24"/>
      <c r="M200" s="24"/>
    </row>
    <row r="201" spans="1:13" ht="13.5" customHeight="1">
      <c r="A201" s="56" t="s">
        <v>16</v>
      </c>
      <c r="B201" s="67">
        <v>2016</v>
      </c>
      <c r="C201" s="67">
        <v>2016</v>
      </c>
      <c r="D201" s="68">
        <f>IF(B201&gt;0,C201*100/B201," ")</f>
        <v>100</v>
      </c>
      <c r="E201" s="67">
        <f>F201+H201</f>
        <v>1653</v>
      </c>
      <c r="F201" s="67">
        <v>1653</v>
      </c>
      <c r="G201" s="68">
        <f>IF(C201&gt;0,F201*100/C201," ")</f>
        <v>81.99404761904762</v>
      </c>
      <c r="H201" s="67"/>
      <c r="I201" s="74"/>
      <c r="J201" s="67"/>
      <c r="K201" s="24"/>
      <c r="L201" s="24"/>
      <c r="M201" s="24"/>
    </row>
    <row r="202" spans="1:13" s="7" customFormat="1" ht="13.5" customHeight="1">
      <c r="A202" s="58" t="str">
        <f>A$26</f>
        <v xml:space="preserve"> на эту дату 2020 г</v>
      </c>
      <c r="B202" s="70">
        <v>2565</v>
      </c>
      <c r="C202" s="70">
        <v>2565</v>
      </c>
      <c r="D202" s="71">
        <f>IF(B202&gt;0,C202*100/B202," ")</f>
        <v>100</v>
      </c>
      <c r="E202" s="70">
        <f>F202+H202</f>
        <v>2163</v>
      </c>
      <c r="F202" s="70">
        <v>2163</v>
      </c>
      <c r="G202" s="68">
        <f>IF(C202&gt;0,F202*100/C202," ")</f>
        <v>84.327485380116954</v>
      </c>
      <c r="H202" s="70"/>
      <c r="I202" s="75"/>
      <c r="J202" s="70"/>
      <c r="K202" s="24"/>
      <c r="L202" s="25"/>
      <c r="M202" s="25"/>
    </row>
    <row r="203" spans="1:13" ht="13.5" customHeight="1">
      <c r="A203" s="55" t="s">
        <v>17</v>
      </c>
      <c r="B203" s="68">
        <f t="shared" ref="B203:G203" si="38">B199-B202</f>
        <v>-329</v>
      </c>
      <c r="C203" s="68">
        <f t="shared" si="38"/>
        <v>-329</v>
      </c>
      <c r="D203" s="68">
        <f t="shared" si="38"/>
        <v>0</v>
      </c>
      <c r="E203" s="68">
        <f t="shared" si="38"/>
        <v>-290</v>
      </c>
      <c r="F203" s="68">
        <f t="shared" si="38"/>
        <v>-290</v>
      </c>
      <c r="G203" s="68">
        <f t="shared" si="38"/>
        <v>-0.56183242841748893</v>
      </c>
      <c r="H203" s="68"/>
      <c r="I203" s="68"/>
      <c r="J203" s="68"/>
      <c r="K203" s="25"/>
      <c r="L203" s="15"/>
      <c r="M203" s="15"/>
    </row>
    <row r="204" spans="1:13" ht="13.5" customHeight="1">
      <c r="A204" s="55"/>
      <c r="B204" s="68"/>
      <c r="C204" s="68"/>
      <c r="D204" s="68"/>
      <c r="E204" s="68"/>
      <c r="F204" s="68"/>
      <c r="G204" s="68"/>
      <c r="H204" s="68"/>
      <c r="I204" s="68"/>
      <c r="J204" s="68"/>
      <c r="K204" s="25"/>
      <c r="L204" s="15"/>
      <c r="M204" s="15"/>
    </row>
    <row r="205" spans="1:13" ht="13.5" customHeight="1">
      <c r="A205" s="57" t="s">
        <v>47</v>
      </c>
      <c r="B205" s="54">
        <f>SUM(B206:B207)</f>
        <v>4949</v>
      </c>
      <c r="C205" s="54">
        <f>SUM(C206:C207)</f>
        <v>4940</v>
      </c>
      <c r="D205" s="54">
        <f>IF(B205&gt;0,C205*100/B205," ")</f>
        <v>99.818145079814101</v>
      </c>
      <c r="E205" s="54">
        <f>SUM(E206:E207)</f>
        <v>4155</v>
      </c>
      <c r="F205" s="54">
        <f>SUM(F206:F207)</f>
        <v>4155</v>
      </c>
      <c r="G205" s="54">
        <f>IF(C205&gt;0,F205*100/C205," ")</f>
        <v>84.109311740890689</v>
      </c>
      <c r="H205" s="54">
        <f>SUM(H206:H207)</f>
        <v>0</v>
      </c>
      <c r="I205" s="54">
        <f>SUM(I206:I207)</f>
        <v>0</v>
      </c>
      <c r="J205" s="54">
        <f>SUM(J206:J207)</f>
        <v>0</v>
      </c>
      <c r="K205" s="15"/>
      <c r="L205" s="22"/>
      <c r="M205" s="22"/>
    </row>
    <row r="206" spans="1:13" ht="13.5" customHeight="1">
      <c r="A206" s="56" t="s">
        <v>15</v>
      </c>
      <c r="B206" s="67">
        <v>886</v>
      </c>
      <c r="C206" s="67">
        <v>877</v>
      </c>
      <c r="D206" s="68">
        <f>IF(B206&gt;0,C206*100/B206," ")</f>
        <v>98.984198645598198</v>
      </c>
      <c r="E206" s="67">
        <f>F206+H206</f>
        <v>740</v>
      </c>
      <c r="F206" s="67">
        <v>740</v>
      </c>
      <c r="G206" s="68">
        <f>IF(C206&gt;0,F206*100/C206," ")</f>
        <v>84.37856328392246</v>
      </c>
      <c r="H206" s="67"/>
      <c r="I206" s="74"/>
      <c r="J206" s="67"/>
      <c r="K206" s="22"/>
      <c r="L206" s="24"/>
      <c r="M206" s="24"/>
    </row>
    <row r="207" spans="1:13" ht="13.5" customHeight="1">
      <c r="A207" s="56" t="s">
        <v>16</v>
      </c>
      <c r="B207" s="67">
        <v>4063</v>
      </c>
      <c r="C207" s="67">
        <v>4063</v>
      </c>
      <c r="D207" s="68">
        <f>IF(B207&gt;0,C207*100/B207," ")</f>
        <v>100</v>
      </c>
      <c r="E207" s="67">
        <f>F207+H207</f>
        <v>3415</v>
      </c>
      <c r="F207" s="67">
        <v>3415</v>
      </c>
      <c r="G207" s="68">
        <f>IF(C207&gt;0,F207*100/C207," ")</f>
        <v>84.051193699237018</v>
      </c>
      <c r="H207" s="67"/>
      <c r="I207" s="74"/>
      <c r="J207" s="67"/>
      <c r="K207" s="24"/>
      <c r="L207" s="24"/>
      <c r="M207" s="24"/>
    </row>
    <row r="208" spans="1:13" s="7" customFormat="1" ht="15" customHeight="1">
      <c r="A208" s="58" t="str">
        <f>A$26</f>
        <v xml:space="preserve"> на эту дату 2020 г</v>
      </c>
      <c r="B208" s="70">
        <v>5123</v>
      </c>
      <c r="C208" s="70">
        <v>5040</v>
      </c>
      <c r="D208" s="71">
        <f>IF(B208&gt;0,C208*100/B208," ")</f>
        <v>98.37985555338669</v>
      </c>
      <c r="E208" s="70">
        <f>F208+H208</f>
        <v>4247</v>
      </c>
      <c r="F208" s="70">
        <v>4247</v>
      </c>
      <c r="G208" s="68">
        <f>IF(C208&gt;0,F208*100/C208," ")</f>
        <v>84.265873015873012</v>
      </c>
      <c r="H208" s="70"/>
      <c r="I208" s="75"/>
      <c r="J208" s="70"/>
      <c r="K208" s="24"/>
      <c r="L208" s="25"/>
      <c r="M208" s="25"/>
    </row>
    <row r="209" spans="1:13" ht="13.5" customHeight="1">
      <c r="A209" s="55" t="s">
        <v>17</v>
      </c>
      <c r="B209" s="68">
        <f t="shared" ref="B209:G209" si="39">B205-B208</f>
        <v>-174</v>
      </c>
      <c r="C209" s="68">
        <f t="shared" si="39"/>
        <v>-100</v>
      </c>
      <c r="D209" s="68">
        <f t="shared" si="39"/>
        <v>1.4382895264274111</v>
      </c>
      <c r="E209" s="68">
        <f t="shared" si="39"/>
        <v>-92</v>
      </c>
      <c r="F209" s="68">
        <f t="shared" si="39"/>
        <v>-92</v>
      </c>
      <c r="G209" s="68">
        <f t="shared" si="39"/>
        <v>-0.15656127498232308</v>
      </c>
      <c r="H209" s="68"/>
      <c r="I209" s="68"/>
      <c r="J209" s="68"/>
      <c r="K209" s="25"/>
      <c r="L209" s="15"/>
      <c r="M209" s="15"/>
    </row>
    <row r="210" spans="1:13" ht="13.5" customHeight="1">
      <c r="A210" s="55"/>
      <c r="B210" s="68"/>
      <c r="C210" s="68"/>
      <c r="D210" s="68"/>
      <c r="E210" s="68"/>
      <c r="F210" s="68"/>
      <c r="G210" s="68"/>
      <c r="H210" s="68"/>
      <c r="I210" s="68"/>
      <c r="J210" s="68"/>
      <c r="K210" s="25"/>
      <c r="L210" s="15"/>
      <c r="M210" s="15"/>
    </row>
    <row r="211" spans="1:13" ht="13.5" customHeight="1">
      <c r="A211" s="57" t="s">
        <v>48</v>
      </c>
      <c r="B211" s="54">
        <f>SUM(B212:B213)</f>
        <v>4414</v>
      </c>
      <c r="C211" s="54">
        <f>SUM(C212:C213)</f>
        <v>4414</v>
      </c>
      <c r="D211" s="54">
        <f>IF(B211&gt;0,C211*100/B211," ")</f>
        <v>100</v>
      </c>
      <c r="E211" s="54">
        <f>SUM(E212:E213)</f>
        <v>3750</v>
      </c>
      <c r="F211" s="54">
        <f>SUM(F212:F213)</f>
        <v>3750</v>
      </c>
      <c r="G211" s="54">
        <f>IF(C211&gt;0,F211*100/C211," ")</f>
        <v>84.956955142727679</v>
      </c>
      <c r="H211" s="54">
        <f>SUM(H212:H213)</f>
        <v>0</v>
      </c>
      <c r="I211" s="54">
        <f>SUM(I212:I213)</f>
        <v>0</v>
      </c>
      <c r="J211" s="54">
        <f>SUM(J212:J213)</f>
        <v>0</v>
      </c>
      <c r="K211" s="15"/>
      <c r="L211" s="22"/>
      <c r="M211" s="22"/>
    </row>
    <row r="212" spans="1:13" ht="13.5" customHeight="1">
      <c r="A212" s="56" t="s">
        <v>15</v>
      </c>
      <c r="B212" s="67">
        <v>788</v>
      </c>
      <c r="C212" s="67">
        <v>788</v>
      </c>
      <c r="D212" s="68">
        <f>IF(B212&gt;0,C212*100/B212," ")</f>
        <v>100</v>
      </c>
      <c r="E212" s="67">
        <f>F212+H212</f>
        <v>675</v>
      </c>
      <c r="F212" s="67">
        <v>675</v>
      </c>
      <c r="G212" s="68">
        <f>IF(C212&gt;0,F212*100/C212," ")</f>
        <v>85.659898477157356</v>
      </c>
      <c r="H212" s="67"/>
      <c r="I212" s="74"/>
      <c r="J212" s="67"/>
      <c r="K212" s="22"/>
      <c r="L212" s="24"/>
      <c r="M212" s="24"/>
    </row>
    <row r="213" spans="1:13" ht="13.5" customHeight="1">
      <c r="A213" s="56" t="s">
        <v>16</v>
      </c>
      <c r="B213" s="67">
        <v>3626</v>
      </c>
      <c r="C213" s="67">
        <v>3626</v>
      </c>
      <c r="D213" s="68">
        <f>IF(B213&gt;0,C213*100/B213," ")</f>
        <v>100</v>
      </c>
      <c r="E213" s="67">
        <f>F213+H213</f>
        <v>3075</v>
      </c>
      <c r="F213" s="67">
        <v>3075</v>
      </c>
      <c r="G213" s="68">
        <f>IF(C213&gt;0,F213*100/C213," ")</f>
        <v>84.804191947049091</v>
      </c>
      <c r="H213" s="67"/>
      <c r="I213" s="74"/>
      <c r="J213" s="67"/>
      <c r="K213" s="24"/>
      <c r="L213" s="24"/>
      <c r="M213" s="24"/>
    </row>
    <row r="214" spans="1:13" s="7" customFormat="1" ht="15" customHeight="1">
      <c r="A214" s="58" t="str">
        <f>A$26</f>
        <v xml:space="preserve"> на эту дату 2020 г</v>
      </c>
      <c r="B214" s="70">
        <v>4487</v>
      </c>
      <c r="C214" s="70">
        <v>4487</v>
      </c>
      <c r="D214" s="71">
        <f>IF(B214&gt;0,C214*100/B214," ")</f>
        <v>100</v>
      </c>
      <c r="E214" s="70">
        <f>F214+H214</f>
        <v>3775</v>
      </c>
      <c r="F214" s="70">
        <v>3775</v>
      </c>
      <c r="G214" s="68">
        <f>IF(C214&gt;0,F214*100/C214," ")</f>
        <v>84.131936706039667</v>
      </c>
      <c r="H214" s="70"/>
      <c r="I214" s="75"/>
      <c r="J214" s="70"/>
      <c r="K214" s="24"/>
      <c r="L214" s="25"/>
      <c r="M214" s="25"/>
    </row>
    <row r="215" spans="1:13" ht="13.5" customHeight="1">
      <c r="A215" s="55" t="s">
        <v>17</v>
      </c>
      <c r="B215" s="68">
        <f t="shared" ref="B215:G215" si="40">B211-B214</f>
        <v>-73</v>
      </c>
      <c r="C215" s="68">
        <f t="shared" si="40"/>
        <v>-73</v>
      </c>
      <c r="D215" s="68">
        <f t="shared" si="40"/>
        <v>0</v>
      </c>
      <c r="E215" s="68">
        <f t="shared" si="40"/>
        <v>-25</v>
      </c>
      <c r="F215" s="68">
        <f t="shared" si="40"/>
        <v>-25</v>
      </c>
      <c r="G215" s="68">
        <f t="shared" si="40"/>
        <v>0.825018436688012</v>
      </c>
      <c r="H215" s="68"/>
      <c r="I215" s="68"/>
      <c r="J215" s="68"/>
      <c r="K215" s="25"/>
      <c r="L215" s="15"/>
      <c r="M215" s="15"/>
    </row>
    <row r="216" spans="1:13" ht="13.5" customHeight="1">
      <c r="A216" s="55"/>
      <c r="B216" s="68"/>
      <c r="C216" s="68"/>
      <c r="D216" s="68"/>
      <c r="E216" s="68"/>
      <c r="F216" s="68"/>
      <c r="G216" s="68"/>
      <c r="H216" s="68"/>
      <c r="I216" s="68"/>
      <c r="J216" s="68"/>
      <c r="K216" s="25"/>
      <c r="L216" s="15"/>
      <c r="M216" s="15"/>
    </row>
    <row r="217" spans="1:13" ht="13.5" customHeight="1">
      <c r="A217" s="52" t="s">
        <v>49</v>
      </c>
      <c r="B217" s="54">
        <f>SUM(B218:B220)</f>
        <v>19635</v>
      </c>
      <c r="C217" s="54">
        <f>SUM(C218:C220)</f>
        <v>17686</v>
      </c>
      <c r="D217" s="54">
        <f>IF(B217&gt;0,C217*100/B217," ")</f>
        <v>90.073847720906542</v>
      </c>
      <c r="E217" s="54">
        <f>SUM(E218:E220)</f>
        <v>14063</v>
      </c>
      <c r="F217" s="54">
        <f>SUM(F218:F220)</f>
        <v>14063</v>
      </c>
      <c r="G217" s="54">
        <f>IF(C217&gt;0,F217*100/C217," ")</f>
        <v>79.514870519054625</v>
      </c>
      <c r="H217" s="54">
        <f>SUM(H218:H220)</f>
        <v>0</v>
      </c>
      <c r="I217" s="54">
        <f>SUM(I218:I220)</f>
        <v>0</v>
      </c>
      <c r="J217" s="54">
        <f>SUM(J218:J220)</f>
        <v>0</v>
      </c>
      <c r="K217" s="15"/>
      <c r="L217" s="22"/>
      <c r="M217" s="22"/>
    </row>
    <row r="218" spans="1:13" ht="13.5" customHeight="1">
      <c r="A218" s="55" t="s">
        <v>15</v>
      </c>
      <c r="B218" s="54">
        <f>B225+B232+B238+B245+B252+B259</f>
        <v>11768</v>
      </c>
      <c r="C218" s="54">
        <f>C225+C232+C238+C245+C252+C259</f>
        <v>10407</v>
      </c>
      <c r="D218" s="54">
        <f>IF(B218&gt;0,C218*100/B218," ")</f>
        <v>88.434738273283486</v>
      </c>
      <c r="E218" s="54">
        <f>E225+E232+E238+E245+E252+E259</f>
        <v>8558</v>
      </c>
      <c r="F218" s="54">
        <f>F225+F232+F238+F245+F252+F259</f>
        <v>8558</v>
      </c>
      <c r="G218" s="54">
        <f>IF(C218&gt;0,F218*100/C218," ")</f>
        <v>82.233112328240608</v>
      </c>
      <c r="H218" s="54">
        <f t="shared" ref="H218:J219" si="41">H225+H232+H238+H245+H252+H259</f>
        <v>0</v>
      </c>
      <c r="I218" s="54">
        <f t="shared" si="41"/>
        <v>0</v>
      </c>
      <c r="J218" s="54">
        <f t="shared" si="41"/>
        <v>0</v>
      </c>
      <c r="K218" s="22"/>
      <c r="L218" s="22"/>
      <c r="M218" s="22"/>
    </row>
    <row r="219" spans="1:13" ht="14.25" customHeight="1">
      <c r="A219" s="55" t="s">
        <v>16</v>
      </c>
      <c r="B219" s="54">
        <f>B226+B233+B239+B246+B253+B260</f>
        <v>7786</v>
      </c>
      <c r="C219" s="54">
        <f>C226+C233+C239+C246+C253+C260</f>
        <v>7198</v>
      </c>
      <c r="D219" s="54">
        <f>IF(B219&gt;0,C219*100/B219," ")</f>
        <v>92.447983560236324</v>
      </c>
      <c r="E219" s="54">
        <f>E226+E233+E239+E246+E253+E260</f>
        <v>5505</v>
      </c>
      <c r="F219" s="54">
        <f>F226+F233+F239+F246+F253+F260</f>
        <v>5505</v>
      </c>
      <c r="G219" s="54">
        <f>IF(C219&gt;0,F219*100/C219," ")</f>
        <v>76.479577660461246</v>
      </c>
      <c r="H219" s="54">
        <f t="shared" si="41"/>
        <v>0</v>
      </c>
      <c r="I219" s="54">
        <f t="shared" si="41"/>
        <v>0</v>
      </c>
      <c r="J219" s="54">
        <f t="shared" si="41"/>
        <v>0</v>
      </c>
      <c r="K219" s="22"/>
      <c r="L219" s="22"/>
      <c r="M219" s="22"/>
    </row>
    <row r="220" spans="1:13" ht="14.25" customHeight="1">
      <c r="A220" s="55" t="s">
        <v>70</v>
      </c>
      <c r="B220" s="54">
        <f>SUM(B227+B240+B247+B254+B261)</f>
        <v>81</v>
      </c>
      <c r="C220" s="54">
        <f>SUM(C227+C240+C247+C254+C261)</f>
        <v>81</v>
      </c>
      <c r="D220" s="54">
        <f>IF(B220&gt;0,C220*100/B220," ")</f>
        <v>100</v>
      </c>
      <c r="E220" s="54">
        <f>SUM(E227+E240+E247+E254)</f>
        <v>0</v>
      </c>
      <c r="F220" s="54">
        <f>SUM(F227+F240+F247+F254)</f>
        <v>0</v>
      </c>
      <c r="G220" s="54">
        <f>IF(C220&gt;0,F220*100/C220," ")</f>
        <v>0</v>
      </c>
      <c r="H220" s="54">
        <f>SUM(H227+H240+H247+H254)</f>
        <v>0</v>
      </c>
      <c r="I220" s="54">
        <f>SUM(I227+I240+I247+I254)</f>
        <v>0</v>
      </c>
      <c r="J220" s="54">
        <f>SUM(J227+J240+J247+J254)</f>
        <v>0</v>
      </c>
      <c r="K220" s="22"/>
      <c r="L220" s="22"/>
      <c r="M220" s="22"/>
    </row>
    <row r="221" spans="1:13" s="7" customFormat="1" ht="14.25" customHeight="1">
      <c r="A221" s="61" t="str">
        <f>A$26</f>
        <v xml:space="preserve"> на эту дату 2020 г</v>
      </c>
      <c r="B221" s="66">
        <f>B228+B234+B241+B248+B255+B262</f>
        <v>19809</v>
      </c>
      <c r="C221" s="66">
        <f>C228+C234+C241+C248+C255+C262</f>
        <v>17974</v>
      </c>
      <c r="D221" s="66">
        <f>IF(B221&gt;0,C221*100/B221," ")</f>
        <v>90.736533898732901</v>
      </c>
      <c r="E221" s="66">
        <f>E228+E234+E241+E248+E255+E262</f>
        <v>11644</v>
      </c>
      <c r="F221" s="66">
        <f>F228+F234+F241+F248+F255+F262</f>
        <v>11644</v>
      </c>
      <c r="G221" s="54">
        <f>IF(C221&gt;0,F221*100/C221," ")</f>
        <v>64.782463558473353</v>
      </c>
      <c r="H221" s="66">
        <f>H228+H234+H241+H248+H255+H262</f>
        <v>0</v>
      </c>
      <c r="I221" s="66">
        <f>I228+I234+I241+I248+I255+I262</f>
        <v>0</v>
      </c>
      <c r="J221" s="66">
        <f>J228+J234+J241+J248+J255+J262</f>
        <v>0</v>
      </c>
      <c r="K221" s="22"/>
      <c r="L221" s="23"/>
      <c r="M221" s="23"/>
    </row>
    <row r="222" spans="1:13" ht="14.25" customHeight="1">
      <c r="A222" s="55" t="s">
        <v>17</v>
      </c>
      <c r="B222" s="54">
        <f t="shared" ref="B222:J222" si="42">B217-B221</f>
        <v>-174</v>
      </c>
      <c r="C222" s="54">
        <f>C217-C221</f>
        <v>-288</v>
      </c>
      <c r="D222" s="54">
        <f t="shared" si="42"/>
        <v>-0.66268617782635886</v>
      </c>
      <c r="E222" s="54">
        <f t="shared" si="42"/>
        <v>2419</v>
      </c>
      <c r="F222" s="54">
        <f t="shared" si="42"/>
        <v>2419</v>
      </c>
      <c r="G222" s="54">
        <f t="shared" si="42"/>
        <v>14.732406960581272</v>
      </c>
      <c r="H222" s="54">
        <f t="shared" si="42"/>
        <v>0</v>
      </c>
      <c r="I222" s="54">
        <f t="shared" si="42"/>
        <v>0</v>
      </c>
      <c r="J222" s="54">
        <f t="shared" si="42"/>
        <v>0</v>
      </c>
      <c r="K222" s="23"/>
      <c r="L222" s="22"/>
      <c r="M222" s="22"/>
    </row>
    <row r="223" spans="1:13" ht="14.25" customHeight="1">
      <c r="A223" s="55"/>
      <c r="B223" s="54"/>
      <c r="C223" s="54"/>
      <c r="D223" s="54"/>
      <c r="E223" s="54"/>
      <c r="F223" s="54"/>
      <c r="G223" s="54"/>
      <c r="H223" s="54"/>
      <c r="I223" s="54"/>
      <c r="J223" s="54"/>
      <c r="K223" s="23"/>
      <c r="L223" s="22"/>
      <c r="M223" s="22"/>
    </row>
    <row r="224" spans="1:13" ht="13.5" customHeight="1">
      <c r="A224" s="57" t="s">
        <v>50</v>
      </c>
      <c r="B224" s="54">
        <f>SUM(B225:B227)</f>
        <v>5920</v>
      </c>
      <c r="C224" s="54">
        <f>SUM(C225:C227)</f>
        <v>5298</v>
      </c>
      <c r="D224" s="54">
        <f>IF(B224&gt;0,C224*100/B224," ")</f>
        <v>89.493243243243242</v>
      </c>
      <c r="E224" s="54">
        <f>SUM(E225:E226)</f>
        <v>4490</v>
      </c>
      <c r="F224" s="54">
        <f>SUM(F225:F226)</f>
        <v>4490</v>
      </c>
      <c r="G224" s="54">
        <f>IF(C224&gt;0,F224*100/C224," ")</f>
        <v>84.748961872404678</v>
      </c>
      <c r="H224" s="54">
        <f>SUM(H225:H226)</f>
        <v>0</v>
      </c>
      <c r="I224" s="54">
        <f>SUM(I225:I226)</f>
        <v>0</v>
      </c>
      <c r="J224" s="54">
        <f>SUM(J225:J226)</f>
        <v>0</v>
      </c>
      <c r="K224" s="22"/>
      <c r="L224" s="22"/>
      <c r="M224" s="22"/>
    </row>
    <row r="225" spans="1:13" ht="13.5" customHeight="1">
      <c r="A225" s="56" t="s">
        <v>15</v>
      </c>
      <c r="B225" s="67">
        <v>4164</v>
      </c>
      <c r="C225" s="67">
        <v>3648</v>
      </c>
      <c r="D225" s="68">
        <f>IF(B225&gt;0,C225*100/B225," ")</f>
        <v>87.608069164265132</v>
      </c>
      <c r="E225" s="67">
        <f>F225+H225</f>
        <v>3174</v>
      </c>
      <c r="F225" s="67">
        <v>3174</v>
      </c>
      <c r="G225" s="68">
        <f>IF(C225&gt;0,F225*100/C225," ")</f>
        <v>87.006578947368425</v>
      </c>
      <c r="H225" s="67"/>
      <c r="I225" s="74"/>
      <c r="J225" s="67"/>
      <c r="K225" s="22"/>
      <c r="L225" s="24"/>
      <c r="M225" s="24"/>
    </row>
    <row r="226" spans="1:13" ht="13.5" customHeight="1">
      <c r="A226" s="56" t="s">
        <v>16</v>
      </c>
      <c r="B226" s="67">
        <v>1752</v>
      </c>
      <c r="C226" s="67">
        <v>1646</v>
      </c>
      <c r="D226" s="68">
        <f>IF(B226&gt;0,C226*100/B226," ")</f>
        <v>93.949771689497723</v>
      </c>
      <c r="E226" s="67">
        <f>F226+H226</f>
        <v>1316</v>
      </c>
      <c r="F226" s="67">
        <v>1316</v>
      </c>
      <c r="G226" s="68">
        <f>IF(C226&gt;0,F226*100/C226," ")</f>
        <v>79.951397326852984</v>
      </c>
      <c r="H226" s="67"/>
      <c r="I226" s="67"/>
      <c r="J226" s="67"/>
      <c r="K226" s="24"/>
      <c r="L226" s="24"/>
      <c r="M226" s="24"/>
    </row>
    <row r="227" spans="1:13" ht="14.25" customHeight="1">
      <c r="A227" s="56" t="s">
        <v>70</v>
      </c>
      <c r="B227" s="67">
        <v>4</v>
      </c>
      <c r="C227" s="67">
        <v>4</v>
      </c>
      <c r="D227" s="68">
        <f>IF(B227&gt;0,C227*100/B227," ")</f>
        <v>100</v>
      </c>
      <c r="E227" s="67"/>
      <c r="F227" s="67"/>
      <c r="G227" s="68">
        <f>IF(C227&gt;0,F227*100/C227," ")</f>
        <v>0</v>
      </c>
      <c r="H227" s="67"/>
      <c r="I227" s="74"/>
      <c r="J227" s="67"/>
      <c r="K227" s="24"/>
      <c r="L227" s="24"/>
      <c r="M227" s="24"/>
    </row>
    <row r="228" spans="1:13" s="7" customFormat="1" ht="13.5" customHeight="1">
      <c r="A228" s="58" t="str">
        <f>A$26</f>
        <v xml:space="preserve"> на эту дату 2020 г</v>
      </c>
      <c r="B228" s="70">
        <v>6012</v>
      </c>
      <c r="C228" s="70">
        <v>5487</v>
      </c>
      <c r="D228" s="71">
        <f>IF(B228&gt;0,C228*100/B228," ")</f>
        <v>91.267465069860279</v>
      </c>
      <c r="E228" s="70">
        <f>F228+H228</f>
        <v>3830</v>
      </c>
      <c r="F228" s="70">
        <v>3830</v>
      </c>
      <c r="G228" s="68">
        <f>IF(C228&gt;0,F228*100/C228," ")</f>
        <v>69.801348642245301</v>
      </c>
      <c r="H228" s="70"/>
      <c r="I228" s="75"/>
      <c r="J228" s="70"/>
      <c r="K228" s="24"/>
      <c r="L228" s="25"/>
      <c r="M228" s="25"/>
    </row>
    <row r="229" spans="1:13" ht="13.5" customHeight="1">
      <c r="A229" s="55" t="s">
        <v>17</v>
      </c>
      <c r="B229" s="68">
        <f>B224-B228</f>
        <v>-92</v>
      </c>
      <c r="C229" s="68">
        <f>C224-C228</f>
        <v>-189</v>
      </c>
      <c r="D229" s="68">
        <f>D224-D228</f>
        <v>-1.7742218266170369</v>
      </c>
      <c r="E229" s="68">
        <f>E224-E228</f>
        <v>660</v>
      </c>
      <c r="F229" s="68"/>
      <c r="G229" s="68">
        <f>G224-G228</f>
        <v>14.947613230159376</v>
      </c>
      <c r="H229" s="68"/>
      <c r="I229" s="68"/>
      <c r="J229" s="68"/>
      <c r="K229" s="25"/>
      <c r="L229" s="15"/>
      <c r="M229" s="15"/>
    </row>
    <row r="230" spans="1:13" ht="13.5" customHeight="1">
      <c r="A230" s="55"/>
      <c r="B230" s="68"/>
      <c r="C230" s="68"/>
      <c r="D230" s="68"/>
      <c r="E230" s="68"/>
      <c r="F230" s="68"/>
      <c r="G230" s="68"/>
      <c r="H230" s="68"/>
      <c r="I230" s="68"/>
      <c r="J230" s="68"/>
      <c r="K230" s="25"/>
      <c r="L230" s="15"/>
      <c r="M230" s="15"/>
    </row>
    <row r="231" spans="1:13" ht="13.5" customHeight="1">
      <c r="A231" s="57" t="s">
        <v>51</v>
      </c>
      <c r="B231" s="54">
        <f>SUM(B232:B233)</f>
        <v>3210</v>
      </c>
      <c r="C231" s="54">
        <f>SUM(C232:C233)</f>
        <v>2893</v>
      </c>
      <c r="D231" s="54">
        <f>IF(B231&gt;0,C231*100/B231," ")</f>
        <v>90.124610591900307</v>
      </c>
      <c r="E231" s="54">
        <f>SUM(E232:E233)</f>
        <v>2066</v>
      </c>
      <c r="F231" s="54">
        <f>SUM(F232:F233)</f>
        <v>2066</v>
      </c>
      <c r="G231" s="54">
        <f>IF(C231&gt;0,F231*100/C231," ")</f>
        <v>71.413757345316284</v>
      </c>
      <c r="H231" s="54">
        <f>SUM(H232:H233)</f>
        <v>0</v>
      </c>
      <c r="I231" s="54">
        <f>SUM(I232:I233)</f>
        <v>0</v>
      </c>
      <c r="J231" s="54">
        <f>SUM(J232:J233)</f>
        <v>0</v>
      </c>
      <c r="K231" s="15"/>
      <c r="L231" s="22"/>
      <c r="M231" s="22"/>
    </row>
    <row r="232" spans="1:13" ht="13.5" customHeight="1">
      <c r="A232" s="56" t="s">
        <v>15</v>
      </c>
      <c r="B232" s="67">
        <v>1530</v>
      </c>
      <c r="C232" s="67">
        <v>1381</v>
      </c>
      <c r="D232" s="68">
        <f>IF(B232&gt;0,C232*100/B232," ")</f>
        <v>90.261437908496731</v>
      </c>
      <c r="E232" s="67">
        <f>F232+H232</f>
        <v>1008</v>
      </c>
      <c r="F232" s="67">
        <v>1008</v>
      </c>
      <c r="G232" s="68">
        <f>IF(C232&gt;0,F232*100/C232," ")</f>
        <v>72.99058653149892</v>
      </c>
      <c r="H232" s="67"/>
      <c r="I232" s="74"/>
      <c r="J232" s="67"/>
      <c r="K232" s="22"/>
      <c r="L232" s="24"/>
      <c r="M232" s="24"/>
    </row>
    <row r="233" spans="1:13" ht="13.5" customHeight="1">
      <c r="A233" s="56" t="s">
        <v>16</v>
      </c>
      <c r="B233" s="67">
        <v>1680</v>
      </c>
      <c r="C233" s="67">
        <v>1512</v>
      </c>
      <c r="D233" s="68">
        <f>IF(B233&gt;0,C233*100/B233," ")</f>
        <v>90</v>
      </c>
      <c r="E233" s="67">
        <f>F233+H233</f>
        <v>1058</v>
      </c>
      <c r="F233" s="67">
        <v>1058</v>
      </c>
      <c r="G233" s="68">
        <f>IF(C233&gt;0,F233*100/C233," ")</f>
        <v>69.973544973544975</v>
      </c>
      <c r="H233" s="67"/>
      <c r="I233" s="74"/>
      <c r="J233" s="67"/>
      <c r="K233" s="24"/>
      <c r="L233" s="24"/>
      <c r="M233" s="24"/>
    </row>
    <row r="234" spans="1:13" s="7" customFormat="1" ht="13.5" customHeight="1">
      <c r="A234" s="58" t="str">
        <f>A$26</f>
        <v xml:space="preserve"> на эту дату 2020 г</v>
      </c>
      <c r="B234" s="70">
        <v>3136</v>
      </c>
      <c r="C234" s="70">
        <v>2790</v>
      </c>
      <c r="D234" s="71">
        <f>IF(B234&gt;0,C234*100/B234," ")</f>
        <v>88.966836734693871</v>
      </c>
      <c r="E234" s="70">
        <f>F234+H234</f>
        <v>1716</v>
      </c>
      <c r="F234" s="70">
        <v>1716</v>
      </c>
      <c r="G234" s="68">
        <f>IF(C234&gt;0,F234*100/C234," ")</f>
        <v>61.505376344086024</v>
      </c>
      <c r="H234" s="70"/>
      <c r="I234" s="75"/>
      <c r="J234" s="70"/>
      <c r="K234" s="24"/>
      <c r="L234" s="25"/>
      <c r="M234" s="25"/>
    </row>
    <row r="235" spans="1:13" ht="13.5" customHeight="1">
      <c r="A235" s="55" t="s">
        <v>17</v>
      </c>
      <c r="B235" s="68">
        <f t="shared" ref="B235:G235" si="43">B231-B234</f>
        <v>74</v>
      </c>
      <c r="C235" s="68">
        <f t="shared" si="43"/>
        <v>103</v>
      </c>
      <c r="D235" s="68">
        <f t="shared" si="43"/>
        <v>1.1577738572064362</v>
      </c>
      <c r="E235" s="68">
        <f t="shared" si="43"/>
        <v>350</v>
      </c>
      <c r="F235" s="68">
        <v>0</v>
      </c>
      <c r="G235" s="68">
        <f t="shared" si="43"/>
        <v>9.9083810012302607</v>
      </c>
      <c r="H235" s="68"/>
      <c r="I235" s="68"/>
      <c r="J235" s="68"/>
      <c r="K235" s="25"/>
      <c r="L235" s="15"/>
      <c r="M235" s="15"/>
    </row>
    <row r="236" spans="1:13" ht="13.5" customHeight="1">
      <c r="A236" s="55"/>
      <c r="B236" s="68"/>
      <c r="C236" s="68"/>
      <c r="D236" s="68"/>
      <c r="E236" s="68"/>
      <c r="F236" s="68"/>
      <c r="G236" s="68"/>
      <c r="H236" s="68"/>
      <c r="I236" s="68"/>
      <c r="J236" s="68"/>
      <c r="K236" s="25"/>
      <c r="L236" s="15"/>
      <c r="M236" s="15"/>
    </row>
    <row r="237" spans="1:13" ht="13.5" customHeight="1">
      <c r="A237" s="57" t="s">
        <v>52</v>
      </c>
      <c r="B237" s="54">
        <f>SUM(B238:B240)</f>
        <v>2462</v>
      </c>
      <c r="C237" s="54">
        <f>SUM(C238:C240)</f>
        <v>2262</v>
      </c>
      <c r="D237" s="54">
        <f>IF(B237&gt;0,C237*100/B237," ")</f>
        <v>91.876523151909012</v>
      </c>
      <c r="E237" s="54">
        <f>SUM(E238:E240)</f>
        <v>1661</v>
      </c>
      <c r="F237" s="54">
        <f>SUM(F238:F240)</f>
        <v>1661</v>
      </c>
      <c r="G237" s="54">
        <f>IF(C237&gt;0,F237*100/C237," ")</f>
        <v>73.430592396109631</v>
      </c>
      <c r="H237" s="54">
        <f>SUM(H238:H240)</f>
        <v>0</v>
      </c>
      <c r="I237" s="54">
        <f>SUM(I238:I240)</f>
        <v>0</v>
      </c>
      <c r="J237" s="54">
        <f>SUM(J238:J240)</f>
        <v>0</v>
      </c>
      <c r="K237" s="15"/>
      <c r="L237" s="22"/>
      <c r="M237" s="22"/>
    </row>
    <row r="238" spans="1:13" ht="13.5" customHeight="1">
      <c r="A238" s="56" t="s">
        <v>15</v>
      </c>
      <c r="B238" s="67">
        <v>1536</v>
      </c>
      <c r="C238" s="67">
        <v>1382</v>
      </c>
      <c r="D238" s="68">
        <f>IF(B238&gt;0,C238*100/B238," ")</f>
        <v>89.973958333333329</v>
      </c>
      <c r="E238" s="67">
        <f>F238+H238</f>
        <v>1036</v>
      </c>
      <c r="F238" s="67">
        <v>1036</v>
      </c>
      <c r="G238" s="68">
        <f>IF(C238&gt;0,F238*100/C238," ")</f>
        <v>74.963820549927647</v>
      </c>
      <c r="H238" s="67"/>
      <c r="I238" s="74"/>
      <c r="J238" s="67"/>
      <c r="K238" s="22"/>
      <c r="L238" s="24"/>
      <c r="M238" s="24"/>
    </row>
    <row r="239" spans="1:13" ht="13.5" customHeight="1">
      <c r="A239" s="56" t="s">
        <v>16</v>
      </c>
      <c r="B239" s="67">
        <v>902</v>
      </c>
      <c r="C239" s="67">
        <v>856</v>
      </c>
      <c r="D239" s="68">
        <f>IF(B239&gt;0,C239*100/B239," ")</f>
        <v>94.900221729490028</v>
      </c>
      <c r="E239" s="67">
        <f>F239+H239</f>
        <v>625</v>
      </c>
      <c r="F239" s="67">
        <v>625</v>
      </c>
      <c r="G239" s="68">
        <f>IF(C239&gt;0,F239*100/C239," ")</f>
        <v>73.014018691588788</v>
      </c>
      <c r="H239" s="67"/>
      <c r="I239" s="74"/>
      <c r="J239" s="67"/>
      <c r="K239" s="24"/>
      <c r="L239" s="24"/>
      <c r="M239" s="24"/>
    </row>
    <row r="240" spans="1:13" ht="13.5" customHeight="1">
      <c r="A240" s="56" t="s">
        <v>70</v>
      </c>
      <c r="B240" s="67">
        <v>24</v>
      </c>
      <c r="C240" s="67">
        <v>24</v>
      </c>
      <c r="D240" s="68">
        <f>IF(B240&gt;0,C240*100/B240," ")</f>
        <v>100</v>
      </c>
      <c r="E240" s="67">
        <f>F240+H240</f>
        <v>0</v>
      </c>
      <c r="F240" s="67"/>
      <c r="G240" s="68">
        <f>IF(C240&gt;0,F240*100/C240," ")</f>
        <v>0</v>
      </c>
      <c r="H240" s="67"/>
      <c r="I240" s="74"/>
      <c r="J240" s="67"/>
      <c r="K240" s="24"/>
      <c r="L240" s="24"/>
      <c r="M240" s="24"/>
    </row>
    <row r="241" spans="1:13" s="7" customFormat="1" ht="13.5" customHeight="1">
      <c r="A241" s="58" t="str">
        <f>A$26</f>
        <v xml:space="preserve"> на эту дату 2020 г</v>
      </c>
      <c r="B241" s="70">
        <v>2373</v>
      </c>
      <c r="C241" s="70">
        <v>2154</v>
      </c>
      <c r="D241" s="71">
        <f>IF(B241&gt;0,C241*100/B241," ")</f>
        <v>90.771175726927936</v>
      </c>
      <c r="E241" s="70">
        <f>F241+H241</f>
        <v>1267</v>
      </c>
      <c r="F241" s="70">
        <v>1267</v>
      </c>
      <c r="G241" s="68">
        <f>IF(C241&gt;0,F241*100/C241," ")</f>
        <v>58.820798514391832</v>
      </c>
      <c r="H241" s="70"/>
      <c r="I241" s="75"/>
      <c r="J241" s="70"/>
      <c r="K241" s="24"/>
      <c r="L241" s="25"/>
      <c r="M241" s="25"/>
    </row>
    <row r="242" spans="1:13" ht="13.5" customHeight="1">
      <c r="A242" s="55" t="s">
        <v>17</v>
      </c>
      <c r="B242" s="68">
        <f t="shared" ref="B242:G242" si="44">B237-B241</f>
        <v>89</v>
      </c>
      <c r="C242" s="68">
        <f t="shared" si="44"/>
        <v>108</v>
      </c>
      <c r="D242" s="68">
        <f t="shared" si="44"/>
        <v>1.1053474249810762</v>
      </c>
      <c r="E242" s="68">
        <f t="shared" si="44"/>
        <v>394</v>
      </c>
      <c r="F242" s="68">
        <f t="shared" si="44"/>
        <v>394</v>
      </c>
      <c r="G242" s="68">
        <f t="shared" si="44"/>
        <v>14.609793881717799</v>
      </c>
      <c r="H242" s="68"/>
      <c r="I242" s="68"/>
      <c r="J242" s="68"/>
      <c r="K242" s="25"/>
      <c r="L242" s="15"/>
      <c r="M242" s="15"/>
    </row>
    <row r="243" spans="1:13" ht="13.5" customHeight="1">
      <c r="A243" s="55"/>
      <c r="B243" s="68"/>
      <c r="C243" s="68"/>
      <c r="D243" s="68"/>
      <c r="E243" s="68"/>
      <c r="F243" s="68"/>
      <c r="G243" s="68"/>
      <c r="H243" s="68"/>
      <c r="I243" s="68"/>
      <c r="J243" s="68"/>
      <c r="K243" s="25"/>
      <c r="L243" s="15"/>
      <c r="M243" s="15"/>
    </row>
    <row r="244" spans="1:13" ht="13.5" customHeight="1">
      <c r="A244" s="57" t="s">
        <v>53</v>
      </c>
      <c r="B244" s="54">
        <f>SUM(B245:B247)</f>
        <v>1342</v>
      </c>
      <c r="C244" s="54">
        <f>SUM(C245:C247)</f>
        <v>1174</v>
      </c>
      <c r="D244" s="54">
        <f>IF(B244&gt;0,C244*100/B244," ")</f>
        <v>87.481371087928466</v>
      </c>
      <c r="E244" s="54">
        <f>SUM(E245:E247)</f>
        <v>791</v>
      </c>
      <c r="F244" s="54">
        <f>SUM(F245:F247)</f>
        <v>791</v>
      </c>
      <c r="G244" s="54">
        <f>IF(C244&gt;0,F244*100/C244," ")</f>
        <v>67.376490630323673</v>
      </c>
      <c r="H244" s="54">
        <f>SUM(H245:H247)</f>
        <v>0</v>
      </c>
      <c r="I244" s="54">
        <f>SUM(I245:I247)</f>
        <v>0</v>
      </c>
      <c r="J244" s="54">
        <f>SUM(J245:J247)</f>
        <v>0</v>
      </c>
      <c r="K244" s="15"/>
      <c r="L244" s="22"/>
      <c r="M244" s="22"/>
    </row>
    <row r="245" spans="1:13" ht="13.5" customHeight="1">
      <c r="A245" s="56" t="s">
        <v>15</v>
      </c>
      <c r="B245" s="67">
        <v>703</v>
      </c>
      <c r="C245" s="67">
        <v>597</v>
      </c>
      <c r="D245" s="68">
        <f>IF(B245&gt;0,C245*100/B245," ")</f>
        <v>84.921763869132292</v>
      </c>
      <c r="E245" s="67">
        <f>F245+H245</f>
        <v>424</v>
      </c>
      <c r="F245" s="67">
        <v>424</v>
      </c>
      <c r="G245" s="68">
        <f>IF(C245&gt;0,F245*100/C245," ")</f>
        <v>71.021775544388603</v>
      </c>
      <c r="H245" s="67"/>
      <c r="I245" s="74"/>
      <c r="J245" s="67"/>
      <c r="K245" s="22"/>
      <c r="L245" s="24"/>
      <c r="M245" s="24"/>
    </row>
    <row r="246" spans="1:13" ht="13.5" customHeight="1">
      <c r="A246" s="56" t="s">
        <v>16</v>
      </c>
      <c r="B246" s="67">
        <v>619</v>
      </c>
      <c r="C246" s="67">
        <v>557</v>
      </c>
      <c r="D246" s="68">
        <f>IF(B246&gt;0,C246*100/B246," ")</f>
        <v>89.983844911147017</v>
      </c>
      <c r="E246" s="67">
        <f>F246+H246</f>
        <v>367</v>
      </c>
      <c r="F246" s="67">
        <v>367</v>
      </c>
      <c r="G246" s="68">
        <f>IF(C246&gt;0,F246*100/C246," ")</f>
        <v>65.888689407540397</v>
      </c>
      <c r="H246" s="67"/>
      <c r="I246" s="74"/>
      <c r="J246" s="67"/>
      <c r="K246" s="24"/>
      <c r="L246" s="24"/>
      <c r="M246" s="24"/>
    </row>
    <row r="247" spans="1:13" ht="13.5" customHeight="1">
      <c r="A247" s="56" t="s">
        <v>70</v>
      </c>
      <c r="B247" s="67">
        <v>20</v>
      </c>
      <c r="C247" s="67">
        <v>20</v>
      </c>
      <c r="D247" s="68">
        <f>IF(B247&gt;0,C247*100/B247," ")</f>
        <v>100</v>
      </c>
      <c r="E247" s="67"/>
      <c r="F247" s="67"/>
      <c r="G247" s="68">
        <f>IF(C247&gt;0,F247*100/C247," ")</f>
        <v>0</v>
      </c>
      <c r="H247" s="67"/>
      <c r="I247" s="74"/>
      <c r="J247" s="67"/>
      <c r="K247" s="24"/>
      <c r="L247" s="24"/>
      <c r="M247" s="24"/>
    </row>
    <row r="248" spans="1:13" s="7" customFormat="1" ht="13.5" customHeight="1">
      <c r="A248" s="58" t="str">
        <f>A$26</f>
        <v xml:space="preserve"> на эту дату 2020 г</v>
      </c>
      <c r="B248" s="70">
        <v>1413</v>
      </c>
      <c r="C248" s="70">
        <v>1237</v>
      </c>
      <c r="D248" s="71">
        <f>IF(B248&gt;0,C248*100/B248," ")</f>
        <v>87.544232130219385</v>
      </c>
      <c r="E248" s="70">
        <f>F248+H248</f>
        <v>705</v>
      </c>
      <c r="F248" s="70">
        <v>705</v>
      </c>
      <c r="G248" s="68">
        <f>IF(C248&gt;0,F248*100/C248," ")</f>
        <v>56.992724333063862</v>
      </c>
      <c r="H248" s="70"/>
      <c r="I248" s="75"/>
      <c r="J248" s="70"/>
      <c r="K248" s="24"/>
      <c r="L248" s="25"/>
      <c r="M248" s="25"/>
    </row>
    <row r="249" spans="1:13" ht="13.5" customHeight="1">
      <c r="A249" s="55" t="s">
        <v>17</v>
      </c>
      <c r="B249" s="68">
        <f t="shared" ref="B249:G249" si="45">B244-B248</f>
        <v>-71</v>
      </c>
      <c r="C249" s="68">
        <f t="shared" si="45"/>
        <v>-63</v>
      </c>
      <c r="D249" s="68">
        <f t="shared" si="45"/>
        <v>-6.2861042290919045E-2</v>
      </c>
      <c r="E249" s="68">
        <f t="shared" si="45"/>
        <v>86</v>
      </c>
      <c r="F249" s="68">
        <f t="shared" si="45"/>
        <v>86</v>
      </c>
      <c r="G249" s="68">
        <f t="shared" si="45"/>
        <v>10.383766297259811</v>
      </c>
      <c r="H249" s="68"/>
      <c r="I249" s="68"/>
      <c r="J249" s="68"/>
      <c r="K249" s="25"/>
      <c r="L249" s="15"/>
      <c r="M249" s="15"/>
    </row>
    <row r="250" spans="1:13" ht="13.5" customHeight="1">
      <c r="A250" s="55"/>
      <c r="B250" s="68"/>
      <c r="C250" s="68"/>
      <c r="D250" s="68"/>
      <c r="E250" s="68"/>
      <c r="F250" s="68"/>
      <c r="G250" s="68"/>
      <c r="H250" s="68"/>
      <c r="I250" s="68"/>
      <c r="J250" s="68"/>
      <c r="K250" s="25"/>
      <c r="L250" s="15"/>
      <c r="M250" s="15"/>
    </row>
    <row r="251" spans="1:13" ht="13.5" customHeight="1">
      <c r="A251" s="57" t="s">
        <v>54</v>
      </c>
      <c r="B251" s="54">
        <f>SUM(B252:B254)</f>
        <v>6669</v>
      </c>
      <c r="C251" s="54">
        <f>SUM(C252:C254)</f>
        <v>6032</v>
      </c>
      <c r="D251" s="54">
        <f>IF(B251&gt;0,C251*100/B251," ")</f>
        <v>90.448343079922026</v>
      </c>
      <c r="E251" s="54">
        <f>SUM(E252:E254)</f>
        <v>5055</v>
      </c>
      <c r="F251" s="54">
        <f>SUM(F252:F254)</f>
        <v>5055</v>
      </c>
      <c r="G251" s="54">
        <f>IF(C251&gt;0,F251*100/C251," ")</f>
        <v>83.803050397877982</v>
      </c>
      <c r="H251" s="54">
        <f>SUM(H252:H254)</f>
        <v>0</v>
      </c>
      <c r="I251" s="54">
        <f>SUM(I252:I254)</f>
        <v>0</v>
      </c>
      <c r="J251" s="54">
        <f>SUM(J252:J254)</f>
        <v>0</v>
      </c>
      <c r="K251" s="15"/>
      <c r="L251" s="22"/>
      <c r="M251" s="22"/>
    </row>
    <row r="252" spans="1:13" ht="13.5" customHeight="1">
      <c r="A252" s="56" t="s">
        <v>15</v>
      </c>
      <c r="B252" s="67">
        <v>3825</v>
      </c>
      <c r="C252" s="67">
        <v>3391</v>
      </c>
      <c r="D252" s="68">
        <f>IF(B252&gt;0,C252*100/B252," ")</f>
        <v>88.653594771241828</v>
      </c>
      <c r="E252" s="67">
        <f>F252+H252</f>
        <v>2916</v>
      </c>
      <c r="F252" s="67">
        <v>2916</v>
      </c>
      <c r="G252" s="68">
        <f>IF(C252&gt;0,F252*100/C252," ")</f>
        <v>85.992332645237397</v>
      </c>
      <c r="H252" s="67"/>
      <c r="I252" s="74"/>
      <c r="J252" s="67"/>
      <c r="K252" s="22"/>
      <c r="L252" s="24"/>
      <c r="M252" s="24"/>
    </row>
    <row r="253" spans="1:13" ht="13.5" customHeight="1">
      <c r="A253" s="56" t="s">
        <v>16</v>
      </c>
      <c r="B253" s="67">
        <v>2812</v>
      </c>
      <c r="C253" s="67">
        <v>2609</v>
      </c>
      <c r="D253" s="68">
        <f>IF(B253&gt;0,C253*100/B253," ")</f>
        <v>92.780938833570417</v>
      </c>
      <c r="E253" s="67">
        <f>F253+H253</f>
        <v>2139</v>
      </c>
      <c r="F253" s="67">
        <v>2139</v>
      </c>
      <c r="G253" s="68">
        <f>IF(C253&gt;0,F253*100/C253," ")</f>
        <v>81.985435032579531</v>
      </c>
      <c r="H253" s="67"/>
      <c r="I253" s="74"/>
      <c r="J253" s="67"/>
      <c r="K253" s="24"/>
      <c r="L253" s="24"/>
      <c r="M253" s="24"/>
    </row>
    <row r="254" spans="1:13" ht="13.5" customHeight="1">
      <c r="A254" s="56" t="s">
        <v>70</v>
      </c>
      <c r="B254" s="67">
        <v>32</v>
      </c>
      <c r="C254" s="67">
        <v>32</v>
      </c>
      <c r="D254" s="68">
        <f>IF(B254&gt;0,C254*100/B254," ")</f>
        <v>100</v>
      </c>
      <c r="E254" s="67"/>
      <c r="F254" s="67"/>
      <c r="G254" s="68">
        <f>IF(C254&gt;0,F254*100/C254," ")</f>
        <v>0</v>
      </c>
      <c r="H254" s="67"/>
      <c r="I254" s="74"/>
      <c r="J254" s="67"/>
      <c r="K254" s="24"/>
      <c r="L254" s="24"/>
      <c r="M254" s="24"/>
    </row>
    <row r="255" spans="1:13" s="7" customFormat="1" ht="13.5" customHeight="1">
      <c r="A255" s="58" t="str">
        <f>A$26</f>
        <v xml:space="preserve"> на эту дату 2020 г</v>
      </c>
      <c r="B255" s="70">
        <v>6844</v>
      </c>
      <c r="C255" s="70">
        <v>6278</v>
      </c>
      <c r="D255" s="71">
        <f>IF(B255&gt;0,C255*100/B255," ")</f>
        <v>91.729982466393921</v>
      </c>
      <c r="E255" s="70">
        <f>F255+H255</f>
        <v>4126</v>
      </c>
      <c r="F255" s="70">
        <v>4126</v>
      </c>
      <c r="G255" s="68">
        <f>IF(C255&gt;0,F255*100/C255," ")</f>
        <v>65.721567378145906</v>
      </c>
      <c r="H255" s="70"/>
      <c r="I255" s="75"/>
      <c r="J255" s="70"/>
      <c r="K255" s="24"/>
      <c r="L255" s="25"/>
      <c r="M255" s="25"/>
    </row>
    <row r="256" spans="1:13" ht="13.5" customHeight="1">
      <c r="A256" s="55" t="s">
        <v>17</v>
      </c>
      <c r="B256" s="68">
        <f t="shared" ref="B256:G256" si="46">B251-B255</f>
        <v>-175</v>
      </c>
      <c r="C256" s="68">
        <f t="shared" si="46"/>
        <v>-246</v>
      </c>
      <c r="D256" s="68">
        <f t="shared" si="46"/>
        <v>-1.2816393864718947</v>
      </c>
      <c r="E256" s="68">
        <f t="shared" si="46"/>
        <v>929</v>
      </c>
      <c r="F256" s="68">
        <f t="shared" si="46"/>
        <v>929</v>
      </c>
      <c r="G256" s="68">
        <f t="shared" si="46"/>
        <v>18.081483019732076</v>
      </c>
      <c r="H256" s="68"/>
      <c r="I256" s="68"/>
      <c r="J256" s="68"/>
      <c r="K256" s="25"/>
      <c r="L256" s="15"/>
      <c r="M256" s="15"/>
    </row>
    <row r="257" spans="1:13" ht="13.5" customHeight="1">
      <c r="A257" s="55"/>
      <c r="B257" s="68"/>
      <c r="C257" s="68"/>
      <c r="D257" s="68"/>
      <c r="E257" s="68"/>
      <c r="F257" s="68"/>
      <c r="G257" s="68"/>
      <c r="H257" s="68"/>
      <c r="I257" s="68"/>
      <c r="J257" s="68"/>
      <c r="K257" s="25"/>
      <c r="L257" s="15"/>
      <c r="M257" s="15"/>
    </row>
    <row r="258" spans="1:13" ht="13.5" customHeight="1">
      <c r="A258" s="57" t="s">
        <v>68</v>
      </c>
      <c r="B258" s="54">
        <f>SUM(B259:B261)</f>
        <v>32</v>
      </c>
      <c r="C258" s="54">
        <f>SUM(C259:C261)</f>
        <v>27</v>
      </c>
      <c r="D258" s="54">
        <f>IF(B258&gt;0,C258*100/B258," ")</f>
        <v>84.375</v>
      </c>
      <c r="E258" s="54">
        <f>SUM(E259:E260)</f>
        <v>0</v>
      </c>
      <c r="F258" s="54">
        <f>SUM(F259:F260)</f>
        <v>0</v>
      </c>
      <c r="G258" s="54">
        <f>IF(C258&gt;0,F258*100/C258," ")</f>
        <v>0</v>
      </c>
      <c r="H258" s="54">
        <f>SUM(H259:H260)</f>
        <v>0</v>
      </c>
      <c r="I258" s="54">
        <f>SUM(I259:I260)</f>
        <v>0</v>
      </c>
      <c r="J258" s="54">
        <f>SUM(J259:J260)</f>
        <v>0</v>
      </c>
      <c r="K258" s="15"/>
      <c r="L258" s="22"/>
      <c r="M258" s="22"/>
    </row>
    <row r="259" spans="1:13" ht="13.5" customHeight="1">
      <c r="A259" s="56" t="s">
        <v>15</v>
      </c>
      <c r="B259" s="67">
        <v>10</v>
      </c>
      <c r="C259" s="67">
        <v>8</v>
      </c>
      <c r="D259" s="68">
        <f>IF(B259&gt;0,C259*100/B259," ")</f>
        <v>80</v>
      </c>
      <c r="E259" s="67">
        <f>F259+H259</f>
        <v>0</v>
      </c>
      <c r="F259" s="67"/>
      <c r="G259" s="68">
        <f>IF(C259&gt;0,F259*100/C259," ")</f>
        <v>0</v>
      </c>
      <c r="H259" s="67"/>
      <c r="I259" s="74"/>
      <c r="J259" s="67"/>
      <c r="K259" s="22"/>
      <c r="L259" s="24"/>
      <c r="M259" s="24"/>
    </row>
    <row r="260" spans="1:13" ht="13.5" customHeight="1">
      <c r="A260" s="56" t="s">
        <v>16</v>
      </c>
      <c r="B260" s="67">
        <v>21</v>
      </c>
      <c r="C260" s="67">
        <v>18</v>
      </c>
      <c r="D260" s="68">
        <f>IF(B260&gt;0,C260*100/B260," ")</f>
        <v>85.714285714285708</v>
      </c>
      <c r="E260" s="67">
        <f>F260+H260</f>
        <v>0</v>
      </c>
      <c r="F260" s="67"/>
      <c r="G260" s="68">
        <f>IF(C260&gt;0,F260*100/C260," ")</f>
        <v>0</v>
      </c>
      <c r="H260" s="67"/>
      <c r="I260" s="74"/>
      <c r="J260" s="67"/>
      <c r="K260" s="24"/>
      <c r="L260" s="24"/>
      <c r="M260" s="24"/>
    </row>
    <row r="261" spans="1:13" ht="13.5" customHeight="1">
      <c r="A261" s="56" t="s">
        <v>70</v>
      </c>
      <c r="B261" s="67">
        <v>1</v>
      </c>
      <c r="C261" s="67">
        <v>1</v>
      </c>
      <c r="D261" s="68">
        <f>IF(B261&gt;0,C261*100/B261," ")</f>
        <v>100</v>
      </c>
      <c r="E261" s="67"/>
      <c r="F261" s="67"/>
      <c r="G261" s="68"/>
      <c r="H261" s="67"/>
      <c r="I261" s="74"/>
      <c r="J261" s="67"/>
      <c r="K261" s="24"/>
      <c r="L261" s="24"/>
      <c r="M261" s="24"/>
    </row>
    <row r="262" spans="1:13" ht="13.5" customHeight="1">
      <c r="A262" s="58" t="str">
        <f>A$26</f>
        <v xml:space="preserve"> на эту дату 2020 г</v>
      </c>
      <c r="B262" s="70">
        <v>31</v>
      </c>
      <c r="C262" s="70">
        <v>28</v>
      </c>
      <c r="D262" s="71">
        <f>IF(B262&gt;0,C262*100/B262," ")</f>
        <v>90.322580645161295</v>
      </c>
      <c r="E262" s="70">
        <f>F262+H262</f>
        <v>0</v>
      </c>
      <c r="F262" s="70"/>
      <c r="G262" s="68">
        <f>IF(C262&gt;0,F262*100/C262," ")</f>
        <v>0</v>
      </c>
      <c r="H262" s="70"/>
      <c r="I262" s="75"/>
      <c r="J262" s="70"/>
      <c r="K262" s="24"/>
      <c r="L262" s="25"/>
      <c r="M262" s="25"/>
    </row>
    <row r="263" spans="1:13" ht="13.5" customHeight="1">
      <c r="A263" s="55" t="s">
        <v>17</v>
      </c>
      <c r="B263" s="68">
        <f>B258-B262</f>
        <v>1</v>
      </c>
      <c r="C263" s="68">
        <f>C258-C262</f>
        <v>-1</v>
      </c>
      <c r="D263" s="68">
        <v>0</v>
      </c>
      <c r="E263" s="68">
        <f>E258-E262</f>
        <v>0</v>
      </c>
      <c r="F263" s="68">
        <f>F258-F262</f>
        <v>0</v>
      </c>
      <c r="G263" s="68">
        <v>0</v>
      </c>
      <c r="H263" s="68"/>
      <c r="I263" s="68"/>
      <c r="J263" s="68"/>
      <c r="K263" s="25"/>
      <c r="L263" s="15"/>
      <c r="M263" s="15"/>
    </row>
    <row r="264" spans="1:13" ht="13.5" customHeight="1">
      <c r="A264" s="55"/>
      <c r="B264" s="68"/>
      <c r="C264" s="68"/>
      <c r="D264" s="68"/>
      <c r="E264" s="68"/>
      <c r="F264" s="68"/>
      <c r="G264" s="68"/>
      <c r="H264" s="68"/>
      <c r="I264" s="68"/>
      <c r="J264" s="68"/>
      <c r="K264" s="25"/>
      <c r="L264" s="15"/>
      <c r="M264" s="15"/>
    </row>
    <row r="265" spans="1:13" ht="13.5" customHeight="1">
      <c r="A265" s="52" t="s">
        <v>55</v>
      </c>
      <c r="B265" s="54">
        <f>SUM(B266:B267)</f>
        <v>6027</v>
      </c>
      <c r="C265" s="54">
        <f>SUM(C266:C267)</f>
        <v>5375</v>
      </c>
      <c r="D265" s="54">
        <f>IF(B265&gt;0,C265*100/B265," ")</f>
        <v>89.182014269122277</v>
      </c>
      <c r="E265" s="54">
        <f>SUM(E266:E267)</f>
        <v>2434</v>
      </c>
      <c r="F265" s="54">
        <f>SUM(F266:F267)</f>
        <v>1950.5</v>
      </c>
      <c r="G265" s="54">
        <f>IF(C265&gt;0,F265*100/C265," ")</f>
        <v>36.288372093023256</v>
      </c>
      <c r="H265" s="54">
        <f>SUM(H266:H267)</f>
        <v>483.5</v>
      </c>
      <c r="I265" s="54">
        <f>SUM(I266:I267)</f>
        <v>424</v>
      </c>
      <c r="J265" s="54">
        <f>SUM(J266:J267)</f>
        <v>59.5</v>
      </c>
      <c r="K265" s="15"/>
      <c r="L265" s="22"/>
      <c r="M265" s="22"/>
    </row>
    <row r="266" spans="1:13" s="4" customFormat="1" ht="13.5" customHeight="1">
      <c r="A266" s="55" t="s">
        <v>15</v>
      </c>
      <c r="B266" s="54">
        <f t="shared" ref="B266:C268" si="47">B272+B278+B284+B290+B296</f>
        <v>1342</v>
      </c>
      <c r="C266" s="54">
        <f t="shared" si="47"/>
        <v>1130</v>
      </c>
      <c r="D266" s="54">
        <f>IF(B266&gt;0,C266*100/B266," ")</f>
        <v>84.2026825633383</v>
      </c>
      <c r="E266" s="54">
        <f t="shared" ref="E266:F268" si="48">E272+E278+E284+E290+E296</f>
        <v>808</v>
      </c>
      <c r="F266" s="54">
        <f t="shared" si="48"/>
        <v>613.5</v>
      </c>
      <c r="G266" s="54">
        <f>IF(C266&gt;0,F266*100/C266," ")</f>
        <v>54.292035398230091</v>
      </c>
      <c r="H266" s="54">
        <f t="shared" ref="H266:J268" si="49">H272+H278+H284+H290+H296</f>
        <v>194.5</v>
      </c>
      <c r="I266" s="54">
        <f t="shared" si="49"/>
        <v>194.5</v>
      </c>
      <c r="J266" s="54">
        <f t="shared" si="49"/>
        <v>0</v>
      </c>
      <c r="K266" s="22"/>
      <c r="L266" s="22"/>
      <c r="M266" s="22"/>
    </row>
    <row r="267" spans="1:13" s="4" customFormat="1" ht="13.5" customHeight="1">
      <c r="A267" s="55" t="s">
        <v>16</v>
      </c>
      <c r="B267" s="54">
        <f t="shared" si="47"/>
        <v>4685</v>
      </c>
      <c r="C267" s="54">
        <f t="shared" si="47"/>
        <v>4245</v>
      </c>
      <c r="D267" s="54">
        <f>IF(B267&gt;0,C267*100/B267," ")</f>
        <v>90.608324439701178</v>
      </c>
      <c r="E267" s="54">
        <f t="shared" si="48"/>
        <v>1626</v>
      </c>
      <c r="F267" s="54">
        <f t="shared" si="48"/>
        <v>1337</v>
      </c>
      <c r="G267" s="54">
        <f>IF(C267&gt;0,F267*100/C267," ")</f>
        <v>31.495877502944641</v>
      </c>
      <c r="H267" s="54">
        <f t="shared" si="49"/>
        <v>289</v>
      </c>
      <c r="I267" s="54">
        <f t="shared" si="49"/>
        <v>229.5</v>
      </c>
      <c r="J267" s="54">
        <f t="shared" si="49"/>
        <v>59.5</v>
      </c>
      <c r="K267" s="22"/>
      <c r="L267" s="22"/>
      <c r="M267" s="22"/>
    </row>
    <row r="268" spans="1:13" s="4" customFormat="1" ht="15" customHeight="1">
      <c r="A268" s="61" t="str">
        <f>A$26</f>
        <v xml:space="preserve"> на эту дату 2020 г</v>
      </c>
      <c r="B268" s="66">
        <f>B274+B280+B286+B292+B298</f>
        <v>5682</v>
      </c>
      <c r="C268" s="66">
        <f t="shared" si="47"/>
        <v>5176</v>
      </c>
      <c r="D268" s="66">
        <f>IF(B268&gt;0,C268*100/B268," ")</f>
        <v>91.094684970080962</v>
      </c>
      <c r="E268" s="66">
        <f t="shared" si="48"/>
        <v>1135</v>
      </c>
      <c r="F268" s="66">
        <f t="shared" si="48"/>
        <v>724</v>
      </c>
      <c r="G268" s="54">
        <f>IF(C268&gt;0,F268*100/C268," ")</f>
        <v>13.987635239567233</v>
      </c>
      <c r="H268" s="66">
        <f t="shared" si="49"/>
        <v>411</v>
      </c>
      <c r="I268" s="66">
        <f t="shared" si="49"/>
        <v>411</v>
      </c>
      <c r="J268" s="66">
        <f t="shared" si="49"/>
        <v>0</v>
      </c>
      <c r="K268" s="22"/>
      <c r="L268" s="23"/>
      <c r="M268" s="23"/>
    </row>
    <row r="269" spans="1:13" s="4" customFormat="1" ht="13.5" customHeight="1">
      <c r="A269" s="55" t="s">
        <v>17</v>
      </c>
      <c r="B269" s="54">
        <f t="shared" ref="B269:G269" si="50">B265-B268</f>
        <v>345</v>
      </c>
      <c r="C269" s="54">
        <f t="shared" si="50"/>
        <v>199</v>
      </c>
      <c r="D269" s="54">
        <f t="shared" si="50"/>
        <v>-1.9126707009586852</v>
      </c>
      <c r="E269" s="54">
        <f t="shared" si="50"/>
        <v>1299</v>
      </c>
      <c r="F269" s="54">
        <f t="shared" si="50"/>
        <v>1226.5</v>
      </c>
      <c r="G269" s="54">
        <f t="shared" si="50"/>
        <v>22.300736853456023</v>
      </c>
      <c r="H269" s="54">
        <f>H265-H268</f>
        <v>72.5</v>
      </c>
      <c r="I269" s="54">
        <f>I265-I268</f>
        <v>13</v>
      </c>
      <c r="J269" s="54">
        <f>J265-J268</f>
        <v>59.5</v>
      </c>
      <c r="K269" s="23"/>
      <c r="L269" s="22"/>
      <c r="M269" s="22"/>
    </row>
    <row r="270" spans="1:13" s="4" customFormat="1" ht="13.5" customHeight="1">
      <c r="A270" s="55"/>
      <c r="B270" s="54"/>
      <c r="C270" s="54"/>
      <c r="D270" s="54"/>
      <c r="E270" s="54"/>
      <c r="F270" s="54"/>
      <c r="G270" s="54"/>
      <c r="H270" s="54"/>
      <c r="I270" s="54"/>
      <c r="J270" s="54"/>
      <c r="K270" s="23"/>
      <c r="L270" s="22"/>
      <c r="M270" s="22"/>
    </row>
    <row r="271" spans="1:13" ht="13.5" customHeight="1">
      <c r="A271" s="57" t="s">
        <v>56</v>
      </c>
      <c r="B271" s="54">
        <f>SUM(B272:B273)</f>
        <v>1042</v>
      </c>
      <c r="C271" s="54">
        <f>SUM(C272:C273)</f>
        <v>885</v>
      </c>
      <c r="D271" s="54">
        <f>IF(B271&gt;0,C271*100/B271," ")</f>
        <v>84.932821497120926</v>
      </c>
      <c r="E271" s="54">
        <f>SUM(E272:E273)</f>
        <v>516</v>
      </c>
      <c r="F271" s="54">
        <f>SUM(F272:F273)</f>
        <v>438</v>
      </c>
      <c r="G271" s="54">
        <f>IF(C271&gt;0,F271*100/C271," ")</f>
        <v>49.491525423728817</v>
      </c>
      <c r="H271" s="54">
        <f>SUM(H272:H273)</f>
        <v>78</v>
      </c>
      <c r="I271" s="54">
        <f>SUM(I272:I273)</f>
        <v>61</v>
      </c>
      <c r="J271" s="54">
        <f>SUM(J272:J273)</f>
        <v>17</v>
      </c>
      <c r="K271" s="22"/>
      <c r="L271" s="22"/>
      <c r="M271" s="22"/>
    </row>
    <row r="272" spans="1:13" ht="13.5" customHeight="1">
      <c r="A272" s="56" t="s">
        <v>15</v>
      </c>
      <c r="B272" s="67">
        <v>450</v>
      </c>
      <c r="C272" s="67">
        <v>320</v>
      </c>
      <c r="D272" s="68">
        <f>IF(B272&gt;0,C272*100/B272," ")</f>
        <v>71.111111111111114</v>
      </c>
      <c r="E272" s="67">
        <f>F272+H272</f>
        <v>210</v>
      </c>
      <c r="F272" s="67">
        <v>173</v>
      </c>
      <c r="G272" s="68">
        <f>IF(C272&gt;0,F272*100/C272," ")</f>
        <v>54.0625</v>
      </c>
      <c r="H272" s="67">
        <v>37</v>
      </c>
      <c r="I272" s="74">
        <v>37</v>
      </c>
      <c r="J272" s="67"/>
      <c r="K272" s="22"/>
      <c r="L272" s="24"/>
      <c r="M272" s="24"/>
    </row>
    <row r="273" spans="1:14" ht="13.5" customHeight="1">
      <c r="A273" s="56" t="s">
        <v>16</v>
      </c>
      <c r="B273" s="67">
        <v>592</v>
      </c>
      <c r="C273" s="67">
        <v>565</v>
      </c>
      <c r="D273" s="68">
        <f>IF(B273&gt;0,C273*100/B273," ")</f>
        <v>95.439189189189193</v>
      </c>
      <c r="E273" s="67">
        <f>F273+H273</f>
        <v>306</v>
      </c>
      <c r="F273" s="67">
        <v>265</v>
      </c>
      <c r="G273" s="68">
        <f>IF(C273&gt;0,F273*100/C273," ")</f>
        <v>46.902654867256636</v>
      </c>
      <c r="H273" s="67">
        <v>41</v>
      </c>
      <c r="I273" s="74">
        <v>24</v>
      </c>
      <c r="J273" s="67">
        <v>17</v>
      </c>
      <c r="K273" s="24"/>
      <c r="L273" s="24"/>
      <c r="M273" s="24"/>
    </row>
    <row r="274" spans="1:14" s="7" customFormat="1" ht="13.5" customHeight="1">
      <c r="A274" s="58" t="str">
        <f>A$26</f>
        <v xml:space="preserve"> на эту дату 2020 г</v>
      </c>
      <c r="B274" s="70">
        <v>925</v>
      </c>
      <c r="C274" s="70">
        <v>827</v>
      </c>
      <c r="D274" s="71">
        <f>IF(B274&gt;0,C274*100/B274," ")</f>
        <v>89.405405405405403</v>
      </c>
      <c r="E274" s="67">
        <f>F274+H274</f>
        <v>493</v>
      </c>
      <c r="F274" s="67">
        <v>215</v>
      </c>
      <c r="G274" s="68">
        <f>IF(C274&gt;0,F274*100/C274," ")</f>
        <v>25.997581620314389</v>
      </c>
      <c r="H274" s="70">
        <v>278</v>
      </c>
      <c r="I274" s="75">
        <v>278</v>
      </c>
      <c r="J274" s="70"/>
      <c r="K274" s="24"/>
      <c r="L274" s="25"/>
      <c r="M274" s="25"/>
    </row>
    <row r="275" spans="1:14" ht="13.5" customHeight="1">
      <c r="A275" s="55" t="s">
        <v>17</v>
      </c>
      <c r="B275" s="68">
        <f>B271-B274</f>
        <v>117</v>
      </c>
      <c r="C275" s="68">
        <f>C271-C274</f>
        <v>58</v>
      </c>
      <c r="D275" s="68">
        <f>D271-D274</f>
        <v>-4.4725839082844772</v>
      </c>
      <c r="E275" s="68">
        <f>E271-E274</f>
        <v>23</v>
      </c>
      <c r="F275" s="68"/>
      <c r="G275" s="68">
        <f>G271-G274</f>
        <v>23.493943803414428</v>
      </c>
      <c r="H275" s="68"/>
      <c r="I275" s="68"/>
      <c r="J275" s="68"/>
      <c r="K275" s="25"/>
      <c r="L275" s="15"/>
      <c r="M275" s="15"/>
    </row>
    <row r="276" spans="1:14" ht="13.5" customHeight="1">
      <c r="A276" s="55"/>
      <c r="B276" s="68"/>
      <c r="C276" s="68"/>
      <c r="D276" s="68"/>
      <c r="E276" s="68"/>
      <c r="F276" s="68"/>
      <c r="G276" s="68"/>
      <c r="H276" s="68"/>
      <c r="I276" s="68"/>
      <c r="J276" s="68"/>
      <c r="K276" s="25"/>
      <c r="L276" s="15"/>
      <c r="M276" s="15"/>
    </row>
    <row r="277" spans="1:14" ht="13.5" customHeight="1">
      <c r="A277" s="57" t="s">
        <v>57</v>
      </c>
      <c r="B277" s="54">
        <f>SUM(B278:B279)</f>
        <v>677</v>
      </c>
      <c r="C277" s="54">
        <f>SUM(C278:C279)</f>
        <v>519</v>
      </c>
      <c r="D277" s="54">
        <f>IF(B277&gt;0,C277*100/B277," ")</f>
        <v>76.66174298375185</v>
      </c>
      <c r="E277" s="54">
        <f>SUM(E278:E279)</f>
        <v>186</v>
      </c>
      <c r="F277" s="54">
        <f>SUM(F278:F279)</f>
        <v>173.5</v>
      </c>
      <c r="G277" s="54">
        <f>IF(C277&gt;0,F277*100/C277," ")</f>
        <v>33.429672447013488</v>
      </c>
      <c r="H277" s="54">
        <f>SUM(H278:H279)</f>
        <v>12.5</v>
      </c>
      <c r="I277" s="54">
        <f>SUM(I278:I279)</f>
        <v>12</v>
      </c>
      <c r="J277" s="54">
        <f>SUM(J278:J279)</f>
        <v>0.5</v>
      </c>
      <c r="K277" s="15"/>
      <c r="L277" s="22"/>
      <c r="M277" s="22"/>
    </row>
    <row r="278" spans="1:14" ht="13.5" customHeight="1">
      <c r="A278" s="56" t="s">
        <v>15</v>
      </c>
      <c r="B278" s="67">
        <v>7</v>
      </c>
      <c r="C278" s="67">
        <v>7</v>
      </c>
      <c r="D278" s="68">
        <f>IF(B278&gt;0,C278*100/B278," ")</f>
        <v>100</v>
      </c>
      <c r="E278" s="67">
        <f>F278+H278</f>
        <v>6</v>
      </c>
      <c r="F278" s="67">
        <v>5.5</v>
      </c>
      <c r="G278" s="68">
        <f>IF(C278&gt;0,F278*100/C278," ")</f>
        <v>78.571428571428569</v>
      </c>
      <c r="H278" s="67">
        <v>0.5</v>
      </c>
      <c r="I278" s="74">
        <v>0.5</v>
      </c>
      <c r="J278" s="67"/>
      <c r="K278" s="22"/>
      <c r="L278" s="24"/>
      <c r="M278" s="24"/>
    </row>
    <row r="279" spans="1:14" ht="13.5" customHeight="1">
      <c r="A279" s="56" t="s">
        <v>16</v>
      </c>
      <c r="B279" s="67">
        <v>670</v>
      </c>
      <c r="C279" s="67">
        <v>512</v>
      </c>
      <c r="D279" s="68">
        <f>IF(B279&gt;0,C279*100/B279," ")</f>
        <v>76.417910447761187</v>
      </c>
      <c r="E279" s="67">
        <f>F279+H279</f>
        <v>180</v>
      </c>
      <c r="F279" s="67">
        <v>168</v>
      </c>
      <c r="G279" s="68">
        <f>IF(C279&gt;0,F279*100/C279," ")</f>
        <v>32.8125</v>
      </c>
      <c r="H279" s="67">
        <v>12</v>
      </c>
      <c r="I279" s="74">
        <v>11.5</v>
      </c>
      <c r="J279" s="67">
        <v>0.5</v>
      </c>
      <c r="K279" s="24"/>
      <c r="L279" s="24"/>
      <c r="M279" s="24"/>
      <c r="N279" t="s">
        <v>0</v>
      </c>
    </row>
    <row r="280" spans="1:14" s="7" customFormat="1" ht="13.5" customHeight="1">
      <c r="A280" s="58" t="str">
        <f>A$26</f>
        <v xml:space="preserve"> на эту дату 2020 г</v>
      </c>
      <c r="B280" s="70">
        <v>594</v>
      </c>
      <c r="C280" s="70">
        <v>516</v>
      </c>
      <c r="D280" s="71">
        <f>IF(B280&gt;0,C280*100/B280," ")</f>
        <v>86.868686868686865</v>
      </c>
      <c r="E280" s="70">
        <f>F280+H280</f>
        <v>110</v>
      </c>
      <c r="F280" s="70">
        <v>75</v>
      </c>
      <c r="G280" s="68">
        <f>IF(C280&gt;0,F280*100/C280," ")</f>
        <v>14.534883720930232</v>
      </c>
      <c r="H280" s="70">
        <v>35</v>
      </c>
      <c r="I280" s="75">
        <v>35</v>
      </c>
      <c r="J280" s="70"/>
      <c r="K280" s="24"/>
      <c r="L280" s="25"/>
      <c r="M280" s="25"/>
    </row>
    <row r="281" spans="1:14" ht="13.5" customHeight="1">
      <c r="A281" s="55" t="s">
        <v>17</v>
      </c>
      <c r="B281" s="68">
        <f>B277-B280</f>
        <v>83</v>
      </c>
      <c r="C281" s="68">
        <f>C277-C280</f>
        <v>3</v>
      </c>
      <c r="D281" s="68">
        <f>D277-D280</f>
        <v>-10.206943884935015</v>
      </c>
      <c r="E281" s="68">
        <f>E277-E280</f>
        <v>76</v>
      </c>
      <c r="F281" s="68"/>
      <c r="G281" s="68">
        <f>G277-G280</f>
        <v>18.894788726083256</v>
      </c>
      <c r="H281" s="68"/>
      <c r="I281" s="68"/>
      <c r="J281" s="68"/>
      <c r="K281" s="25"/>
      <c r="L281" s="15"/>
      <c r="M281" s="15"/>
    </row>
    <row r="282" spans="1:14" ht="13.5" customHeight="1">
      <c r="A282" s="55"/>
      <c r="B282" s="68"/>
      <c r="C282" s="68"/>
      <c r="D282" s="68"/>
      <c r="E282" s="68"/>
      <c r="F282" s="68"/>
      <c r="G282" s="68"/>
      <c r="H282" s="68"/>
      <c r="I282" s="68"/>
      <c r="J282" s="68"/>
      <c r="K282" s="25"/>
      <c r="L282" s="15"/>
      <c r="M282" s="15"/>
    </row>
    <row r="283" spans="1:14" ht="13.5" customHeight="1">
      <c r="A283" s="57" t="s">
        <v>58</v>
      </c>
      <c r="B283" s="54">
        <f>SUM(B284:B285)</f>
        <v>984</v>
      </c>
      <c r="C283" s="54">
        <f>SUM(C284:C285)</f>
        <v>904</v>
      </c>
      <c r="D283" s="54">
        <f>IF(B283&gt;0,C283*100/B283," ")</f>
        <v>91.869918699186996</v>
      </c>
      <c r="E283" s="54">
        <f>SUM(E284:E285)</f>
        <v>605</v>
      </c>
      <c r="F283" s="54">
        <f>SUM(F284:F285)</f>
        <v>510</v>
      </c>
      <c r="G283" s="54">
        <f>IF(C283&gt;0,F283*100/C283," ")</f>
        <v>56.415929203539825</v>
      </c>
      <c r="H283" s="54">
        <f>SUM(H284:H285)</f>
        <v>95</v>
      </c>
      <c r="I283" s="54">
        <f>SUM(I284:I285)</f>
        <v>95</v>
      </c>
      <c r="J283" s="54">
        <f>SUM(J284:J285)</f>
        <v>0</v>
      </c>
      <c r="K283" s="15"/>
      <c r="L283" s="22"/>
      <c r="M283" s="22"/>
    </row>
    <row r="284" spans="1:14" ht="13.5" customHeight="1">
      <c r="A284" s="56" t="s">
        <v>15</v>
      </c>
      <c r="B284" s="67">
        <v>473</v>
      </c>
      <c r="C284" s="67">
        <v>433</v>
      </c>
      <c r="D284" s="68">
        <f>IF(B284&gt;0,C284*100/B284," ")</f>
        <v>91.543340380549679</v>
      </c>
      <c r="E284" s="67">
        <f>F284+H284</f>
        <v>300</v>
      </c>
      <c r="F284" s="67">
        <v>230</v>
      </c>
      <c r="G284" s="68">
        <f>IF(C284&gt;0,F284*100/C284," ")</f>
        <v>53.117782909930717</v>
      </c>
      <c r="H284" s="67">
        <v>70</v>
      </c>
      <c r="I284" s="74">
        <v>70</v>
      </c>
      <c r="J284" s="67"/>
      <c r="K284" s="22"/>
      <c r="L284" s="24"/>
      <c r="M284" s="24"/>
    </row>
    <row r="285" spans="1:14" ht="13.5" customHeight="1">
      <c r="A285" s="56" t="s">
        <v>16</v>
      </c>
      <c r="B285" s="67">
        <v>511</v>
      </c>
      <c r="C285" s="67">
        <v>471</v>
      </c>
      <c r="D285" s="68">
        <f>IF(B285&gt;0,C285*100/B285," ")</f>
        <v>92.172211350293537</v>
      </c>
      <c r="E285" s="67">
        <f>F285+H285</f>
        <v>305</v>
      </c>
      <c r="F285" s="67">
        <v>280</v>
      </c>
      <c r="G285" s="68">
        <f>IF(C285&gt;0,F285*100/C285," ")</f>
        <v>59.447983014861997</v>
      </c>
      <c r="H285" s="67">
        <v>25</v>
      </c>
      <c r="I285" s="74">
        <v>25</v>
      </c>
      <c r="J285" s="67"/>
      <c r="K285" s="24"/>
      <c r="L285" s="24"/>
      <c r="M285" s="24"/>
    </row>
    <row r="286" spans="1:14" s="7" customFormat="1" ht="13.5" customHeight="1">
      <c r="A286" s="58" t="str">
        <f>A$26</f>
        <v xml:space="preserve"> на эту дату 2020 г</v>
      </c>
      <c r="B286" s="70">
        <v>971</v>
      </c>
      <c r="C286" s="70">
        <v>933</v>
      </c>
      <c r="D286" s="71">
        <f>IF(B286&gt;0,C286*100/B286," ")</f>
        <v>96.086508753861992</v>
      </c>
      <c r="E286" s="70">
        <f>F286+H286</f>
        <v>179</v>
      </c>
      <c r="F286" s="70">
        <v>130</v>
      </c>
      <c r="G286" s="68">
        <f>IF(C286&gt;0,F286*100/C286," ")</f>
        <v>13.933547695605574</v>
      </c>
      <c r="H286" s="70">
        <v>49</v>
      </c>
      <c r="I286" s="75">
        <v>49</v>
      </c>
      <c r="J286" s="70"/>
      <c r="K286" s="24"/>
      <c r="L286" s="25"/>
      <c r="M286" s="25"/>
    </row>
    <row r="287" spans="1:14" ht="13.5" customHeight="1">
      <c r="A287" s="55" t="s">
        <v>17</v>
      </c>
      <c r="B287" s="68">
        <f t="shared" ref="B287:G287" si="51">B283-B286</f>
        <v>13</v>
      </c>
      <c r="C287" s="68">
        <f t="shared" si="51"/>
        <v>-29</v>
      </c>
      <c r="D287" s="68">
        <f t="shared" si="51"/>
        <v>-4.2165900546749953</v>
      </c>
      <c r="E287" s="68">
        <f t="shared" si="51"/>
        <v>426</v>
      </c>
      <c r="F287" s="68">
        <f t="shared" si="51"/>
        <v>380</v>
      </c>
      <c r="G287" s="68">
        <f t="shared" si="51"/>
        <v>42.482381507934249</v>
      </c>
      <c r="H287" s="68"/>
      <c r="I287" s="68"/>
      <c r="J287" s="68"/>
      <c r="K287" s="25"/>
      <c r="L287" s="15"/>
      <c r="M287" s="15"/>
    </row>
    <row r="288" spans="1:14" ht="13.5" customHeight="1">
      <c r="A288" s="55"/>
      <c r="B288" s="68"/>
      <c r="C288" s="68"/>
      <c r="D288" s="68"/>
      <c r="E288" s="68"/>
      <c r="F288" s="68"/>
      <c r="G288" s="68"/>
      <c r="H288" s="68"/>
      <c r="I288" s="68"/>
      <c r="J288" s="68"/>
      <c r="K288" s="25"/>
      <c r="L288" s="15"/>
      <c r="M288" s="15"/>
    </row>
    <row r="289" spans="1:13" ht="13.5" customHeight="1">
      <c r="A289" s="57" t="s">
        <v>59</v>
      </c>
      <c r="B289" s="54">
        <f>SUM(B290:B291)</f>
        <v>1991</v>
      </c>
      <c r="C289" s="54">
        <f>SUM(C290:C291)</f>
        <v>1859</v>
      </c>
      <c r="D289" s="54">
        <f>IF(B289&gt;0,C289*100/B289," ")</f>
        <v>93.370165745856355</v>
      </c>
      <c r="E289" s="54">
        <f>SUM(E290:E291)</f>
        <v>605</v>
      </c>
      <c r="F289" s="54">
        <f>SUM(F290:F291)</f>
        <v>512</v>
      </c>
      <c r="G289" s="54">
        <f>IF(C289&gt;0,F289*100/C289," ")</f>
        <v>27.541689080150618</v>
      </c>
      <c r="H289" s="54">
        <f>SUM(H290:H291)</f>
        <v>93</v>
      </c>
      <c r="I289" s="54">
        <f>SUM(I290:I291)</f>
        <v>68</v>
      </c>
      <c r="J289" s="54">
        <f>SUM(J290:J291)</f>
        <v>25</v>
      </c>
      <c r="K289" s="15"/>
      <c r="L289" s="22"/>
      <c r="M289" s="22"/>
    </row>
    <row r="290" spans="1:13" ht="13.5" customHeight="1">
      <c r="A290" s="56" t="s">
        <v>15</v>
      </c>
      <c r="B290" s="67">
        <v>164</v>
      </c>
      <c r="C290" s="67">
        <v>139</v>
      </c>
      <c r="D290" s="68">
        <f>IF(B290&gt;0,C290*100/B290," ")</f>
        <v>84.756097560975604</v>
      </c>
      <c r="E290" s="67">
        <f>F290+H290</f>
        <v>130</v>
      </c>
      <c r="F290" s="67">
        <v>92</v>
      </c>
      <c r="G290" s="68">
        <f>IF(C290&gt;0,F290*100/C290," ")</f>
        <v>66.187050359712231</v>
      </c>
      <c r="H290" s="67">
        <v>38</v>
      </c>
      <c r="I290" s="74">
        <v>38</v>
      </c>
      <c r="J290" s="67"/>
      <c r="K290" s="22"/>
      <c r="L290" s="24"/>
      <c r="M290" s="24"/>
    </row>
    <row r="291" spans="1:13" ht="13.5" customHeight="1">
      <c r="A291" s="56" t="s">
        <v>16</v>
      </c>
      <c r="B291" s="67">
        <v>1827</v>
      </c>
      <c r="C291" s="67">
        <v>1720</v>
      </c>
      <c r="D291" s="68">
        <f>IF(B291&gt;0,C291*100/B291," ")</f>
        <v>94.143404488232079</v>
      </c>
      <c r="E291" s="67">
        <f>F291+H291</f>
        <v>475</v>
      </c>
      <c r="F291" s="67">
        <v>420</v>
      </c>
      <c r="G291" s="68">
        <f>IF(C291&gt;0,F291*100/C291," ")</f>
        <v>24.418604651162791</v>
      </c>
      <c r="H291" s="67">
        <v>55</v>
      </c>
      <c r="I291" s="74">
        <v>30</v>
      </c>
      <c r="J291" s="67">
        <v>25</v>
      </c>
      <c r="K291" s="24"/>
      <c r="L291" s="24"/>
      <c r="M291" s="24"/>
    </row>
    <row r="292" spans="1:13" s="7" customFormat="1" ht="13.5" customHeight="1">
      <c r="A292" s="58" t="str">
        <f>A$26</f>
        <v xml:space="preserve"> на эту дату 2020 г</v>
      </c>
      <c r="B292" s="70">
        <v>1957</v>
      </c>
      <c r="C292" s="70">
        <v>1774</v>
      </c>
      <c r="D292" s="71">
        <f>IF(B292&gt;0,C292*100/B292," ")</f>
        <v>90.648952478283093</v>
      </c>
      <c r="E292" s="70">
        <f>F292+H292</f>
        <v>195</v>
      </c>
      <c r="F292" s="70">
        <v>182</v>
      </c>
      <c r="G292" s="68">
        <f>IF(C292&gt;0,F292*100/C292," ")</f>
        <v>10.259301014656144</v>
      </c>
      <c r="H292" s="70">
        <v>13</v>
      </c>
      <c r="I292" s="75">
        <v>13</v>
      </c>
      <c r="J292" s="70"/>
      <c r="K292" s="24"/>
      <c r="L292" s="25"/>
      <c r="M292" s="25"/>
    </row>
    <row r="293" spans="1:13" ht="13.5" customHeight="1">
      <c r="A293" s="55" t="s">
        <v>17</v>
      </c>
      <c r="B293" s="68">
        <f t="shared" ref="B293:F293" si="52">B289-B292</f>
        <v>34</v>
      </c>
      <c r="C293" s="68">
        <f t="shared" si="52"/>
        <v>85</v>
      </c>
      <c r="D293" s="68">
        <f t="shared" si="52"/>
        <v>2.7212132675732619</v>
      </c>
      <c r="E293" s="68">
        <f t="shared" si="52"/>
        <v>410</v>
      </c>
      <c r="F293" s="68">
        <f t="shared" si="52"/>
        <v>330</v>
      </c>
      <c r="G293" s="68">
        <f>IF(C293&gt;0,F293*100/C293," ")</f>
        <v>388.23529411764707</v>
      </c>
      <c r="H293" s="68"/>
      <c r="I293" s="68"/>
      <c r="J293" s="68"/>
      <c r="K293" s="25"/>
      <c r="L293" s="15"/>
      <c r="M293" s="15"/>
    </row>
    <row r="294" spans="1:13" ht="13.5" customHeight="1">
      <c r="A294" s="55"/>
      <c r="B294" s="68"/>
      <c r="C294" s="68"/>
      <c r="D294" s="68"/>
      <c r="E294" s="68"/>
      <c r="F294" s="68"/>
      <c r="G294" s="68"/>
      <c r="H294" s="68"/>
      <c r="I294" s="68"/>
      <c r="J294" s="68"/>
      <c r="K294" s="25"/>
      <c r="L294" s="15"/>
      <c r="M294" s="15"/>
    </row>
    <row r="295" spans="1:13" ht="13.5" customHeight="1">
      <c r="A295" s="57" t="s">
        <v>60</v>
      </c>
      <c r="B295" s="54">
        <f>SUM(B296:B297)</f>
        <v>1333</v>
      </c>
      <c r="C295" s="54">
        <f>SUM(C296:C297)</f>
        <v>1208</v>
      </c>
      <c r="D295" s="54">
        <f>IF(B295&gt;0,C295*100/B295," ")</f>
        <v>90.622655663915978</v>
      </c>
      <c r="E295" s="54">
        <f>SUM(E296:E297)</f>
        <v>522</v>
      </c>
      <c r="F295" s="54">
        <f>SUM(F296:F297)</f>
        <v>317</v>
      </c>
      <c r="G295" s="54">
        <f>IF(C295&gt;0,F295*100/C295," ")</f>
        <v>26.241721854304636</v>
      </c>
      <c r="H295" s="54">
        <f>SUM(H296:H297)</f>
        <v>205</v>
      </c>
      <c r="I295" s="54">
        <f>SUM(I296:I297)</f>
        <v>188</v>
      </c>
      <c r="J295" s="54">
        <f>SUM(J296:J297)</f>
        <v>17</v>
      </c>
      <c r="K295" s="15"/>
      <c r="L295" s="22"/>
      <c r="M295" s="22"/>
    </row>
    <row r="296" spans="1:13" ht="13.5" customHeight="1">
      <c r="A296" s="56" t="s">
        <v>15</v>
      </c>
      <c r="B296" s="67">
        <v>248</v>
      </c>
      <c r="C296" s="67">
        <v>231</v>
      </c>
      <c r="D296" s="71">
        <f>IF(B296&gt;0,C296*100/B296," ")</f>
        <v>93.145161290322577</v>
      </c>
      <c r="E296" s="67">
        <f>F296+H296</f>
        <v>162</v>
      </c>
      <c r="F296" s="67">
        <v>113</v>
      </c>
      <c r="G296" s="68">
        <f>IF(C296&gt;0,F296*100/C296," ")</f>
        <v>48.917748917748916</v>
      </c>
      <c r="H296" s="67">
        <v>49</v>
      </c>
      <c r="I296" s="67">
        <v>49</v>
      </c>
      <c r="J296" s="67"/>
      <c r="K296" s="22"/>
      <c r="L296" s="24"/>
      <c r="M296" s="24"/>
    </row>
    <row r="297" spans="1:13" ht="13.5" customHeight="1">
      <c r="A297" s="56" t="s">
        <v>16</v>
      </c>
      <c r="B297" s="67">
        <v>1085</v>
      </c>
      <c r="C297" s="67">
        <v>977</v>
      </c>
      <c r="D297" s="71">
        <f>IF(B297&gt;0,C297*100/B297," ")</f>
        <v>90.046082949308754</v>
      </c>
      <c r="E297" s="67">
        <f>F297+H297</f>
        <v>360</v>
      </c>
      <c r="F297" s="67">
        <v>204</v>
      </c>
      <c r="G297" s="68">
        <f>IF(C297&gt;0,F297*100/C297," ")</f>
        <v>20.880245649948822</v>
      </c>
      <c r="H297" s="67">
        <v>156</v>
      </c>
      <c r="I297" s="67">
        <v>139</v>
      </c>
      <c r="J297" s="67">
        <v>17</v>
      </c>
      <c r="K297" s="24"/>
      <c r="L297" s="24"/>
      <c r="M297" s="24"/>
    </row>
    <row r="298" spans="1:13" s="7" customFormat="1" ht="13.5" customHeight="1">
      <c r="A298" s="58" t="str">
        <f>A$26</f>
        <v xml:space="preserve"> на эту дату 2020 г</v>
      </c>
      <c r="B298" s="70">
        <v>1235</v>
      </c>
      <c r="C298" s="70">
        <v>1126</v>
      </c>
      <c r="D298" s="71">
        <f>IF(B298&gt;0,C298*100/B298," ")</f>
        <v>91.174089068825907</v>
      </c>
      <c r="E298" s="70">
        <f>F298+H298</f>
        <v>158</v>
      </c>
      <c r="F298" s="70">
        <v>122</v>
      </c>
      <c r="G298" s="68">
        <f>IF(C298&gt;0,F298*100/C298," ")</f>
        <v>10.834813499111901</v>
      </c>
      <c r="H298" s="70">
        <v>36</v>
      </c>
      <c r="I298" s="70">
        <v>36</v>
      </c>
      <c r="J298" s="70"/>
      <c r="K298" s="24"/>
      <c r="L298" s="25"/>
      <c r="M298" s="25"/>
    </row>
    <row r="299" spans="1:13" ht="13.5" customHeight="1">
      <c r="A299" s="55" t="s">
        <v>17</v>
      </c>
      <c r="B299" s="68">
        <f t="shared" ref="B299:G299" si="53">B295-B298</f>
        <v>98</v>
      </c>
      <c r="C299" s="68">
        <f t="shared" si="53"/>
        <v>82</v>
      </c>
      <c r="D299" s="68">
        <f t="shared" si="53"/>
        <v>-0.55143340490992898</v>
      </c>
      <c r="E299" s="68">
        <f t="shared" si="53"/>
        <v>364</v>
      </c>
      <c r="F299" s="68">
        <f t="shared" si="53"/>
        <v>195</v>
      </c>
      <c r="G299" s="68">
        <f t="shared" si="53"/>
        <v>15.406908355192735</v>
      </c>
      <c r="H299" s="68"/>
      <c r="I299" s="68"/>
      <c r="J299" s="68"/>
      <c r="K299" s="25"/>
      <c r="L299" s="15"/>
      <c r="M299" s="15"/>
    </row>
    <row r="300" spans="1:13" ht="13.5" customHeight="1">
      <c r="A300" s="55"/>
      <c r="B300" s="68"/>
      <c r="C300" s="68"/>
      <c r="D300" s="68"/>
      <c r="E300" s="68"/>
      <c r="F300" s="68"/>
      <c r="G300" s="68"/>
      <c r="H300" s="68"/>
      <c r="I300" s="68"/>
      <c r="J300" s="68"/>
      <c r="K300" s="25"/>
      <c r="L300" s="15"/>
      <c r="M300" s="15"/>
    </row>
    <row r="301" spans="1:13" ht="13.5" customHeight="1">
      <c r="A301" s="57" t="s">
        <v>61</v>
      </c>
      <c r="B301" s="54">
        <f>SUM(B302:B303)</f>
        <v>916</v>
      </c>
      <c r="C301" s="54">
        <f>SUM(C302:C303)</f>
        <v>813</v>
      </c>
      <c r="D301" s="54">
        <f>IF(B301&gt;0,C301*100/B301," ")</f>
        <v>88.755458515283848</v>
      </c>
      <c r="E301" s="54">
        <f>SUM(E302:E303)</f>
        <v>722</v>
      </c>
      <c r="F301" s="54">
        <f>SUM(F302:F303)</f>
        <v>722</v>
      </c>
      <c r="G301" s="54">
        <f>IF(C301&gt;0,F301*100/C301," ")</f>
        <v>88.806888068880696</v>
      </c>
      <c r="H301" s="54">
        <f>SUM(H302:H303)</f>
        <v>0</v>
      </c>
      <c r="I301" s="54">
        <f>SUM(I302:I303)</f>
        <v>0</v>
      </c>
      <c r="J301" s="54">
        <f>SUM(J302:J303)</f>
        <v>0</v>
      </c>
      <c r="K301" s="15"/>
      <c r="L301" s="22"/>
      <c r="M301" s="22"/>
    </row>
    <row r="302" spans="1:13" ht="13.5" customHeight="1">
      <c r="A302" s="55" t="s">
        <v>15</v>
      </c>
      <c r="B302" s="54">
        <f t="shared" ref="B302:C304" si="54">B308+B314+B320+B326</f>
        <v>454</v>
      </c>
      <c r="C302" s="54">
        <f t="shared" si="54"/>
        <v>395</v>
      </c>
      <c r="D302" s="54">
        <f>IF(B302&gt;0,C302*100/B302," ")</f>
        <v>87.004405286343612</v>
      </c>
      <c r="E302" s="54">
        <f t="shared" ref="E302:F304" si="55">E308+E314+E320+E326</f>
        <v>350</v>
      </c>
      <c r="F302" s="54">
        <f t="shared" si="55"/>
        <v>350</v>
      </c>
      <c r="G302" s="54">
        <f>IF(C302&gt;0,F302*100/C302," ")</f>
        <v>88.607594936708864</v>
      </c>
      <c r="H302" s="54">
        <f t="shared" ref="H302:J304" si="56">H308+H314+H320+H326</f>
        <v>0</v>
      </c>
      <c r="I302" s="54">
        <f t="shared" si="56"/>
        <v>0</v>
      </c>
      <c r="J302" s="54">
        <f t="shared" si="56"/>
        <v>0</v>
      </c>
      <c r="K302" s="22"/>
      <c r="L302" s="22"/>
      <c r="M302" s="22"/>
    </row>
    <row r="303" spans="1:13" ht="13.5" customHeight="1">
      <c r="A303" s="55" t="s">
        <v>16</v>
      </c>
      <c r="B303" s="54">
        <f t="shared" si="54"/>
        <v>462</v>
      </c>
      <c r="C303" s="54">
        <f t="shared" si="54"/>
        <v>418</v>
      </c>
      <c r="D303" s="54">
        <f>IF(B303&gt;0,C303*100/B303," ")</f>
        <v>90.476190476190482</v>
      </c>
      <c r="E303" s="54">
        <f t="shared" si="55"/>
        <v>372</v>
      </c>
      <c r="F303" s="54">
        <f t="shared" si="55"/>
        <v>372</v>
      </c>
      <c r="G303" s="54">
        <f>IF(C303&gt;0,F303*100/C303," ")</f>
        <v>88.995215311004785</v>
      </c>
      <c r="H303" s="54">
        <f t="shared" si="56"/>
        <v>0</v>
      </c>
      <c r="I303" s="54">
        <f t="shared" si="56"/>
        <v>0</v>
      </c>
      <c r="J303" s="54">
        <f t="shared" si="56"/>
        <v>0</v>
      </c>
      <c r="K303" s="22"/>
      <c r="L303" s="22"/>
      <c r="M303" s="22"/>
    </row>
    <row r="304" spans="1:13" s="7" customFormat="1" ht="15" customHeight="1">
      <c r="A304" s="58" t="str">
        <f>A$26</f>
        <v xml:space="preserve"> на эту дату 2020 г</v>
      </c>
      <c r="B304" s="66">
        <f t="shared" si="54"/>
        <v>649</v>
      </c>
      <c r="C304" s="66">
        <f t="shared" si="54"/>
        <v>576</v>
      </c>
      <c r="D304" s="66">
        <f>IF(B304&gt;0,C304*100/B304," ")</f>
        <v>88.751926040061633</v>
      </c>
      <c r="E304" s="66">
        <f t="shared" si="55"/>
        <v>540</v>
      </c>
      <c r="F304" s="66">
        <f t="shared" si="55"/>
        <v>540</v>
      </c>
      <c r="G304" s="54">
        <f>IF(C304&gt;0,F304*100/C304," ")</f>
        <v>93.75</v>
      </c>
      <c r="H304" s="66">
        <f t="shared" si="56"/>
        <v>0</v>
      </c>
      <c r="I304" s="66">
        <f t="shared" si="56"/>
        <v>0</v>
      </c>
      <c r="J304" s="66">
        <f t="shared" si="56"/>
        <v>0</v>
      </c>
      <c r="K304" s="22"/>
      <c r="L304" s="23"/>
      <c r="M304" s="23"/>
    </row>
    <row r="305" spans="1:13" s="4" customFormat="1" ht="13.5" customHeight="1">
      <c r="A305" s="53" t="s">
        <v>17</v>
      </c>
      <c r="B305" s="54">
        <f t="shared" ref="B305:J305" si="57">B301-B304</f>
        <v>267</v>
      </c>
      <c r="C305" s="54">
        <f t="shared" si="57"/>
        <v>237</v>
      </c>
      <c r="D305" s="54">
        <f t="shared" si="57"/>
        <v>3.5324752222152256E-3</v>
      </c>
      <c r="E305" s="54">
        <f t="shared" si="57"/>
        <v>182</v>
      </c>
      <c r="F305" s="54">
        <f t="shared" si="57"/>
        <v>182</v>
      </c>
      <c r="G305" s="54">
        <f t="shared" si="57"/>
        <v>-4.9431119311193044</v>
      </c>
      <c r="H305" s="54">
        <f t="shared" si="57"/>
        <v>0</v>
      </c>
      <c r="I305" s="54">
        <f t="shared" si="57"/>
        <v>0</v>
      </c>
      <c r="J305" s="54">
        <f t="shared" si="57"/>
        <v>0</v>
      </c>
      <c r="K305" s="23"/>
      <c r="L305" s="22"/>
      <c r="M305" s="22"/>
    </row>
    <row r="306" spans="1:13" s="4" customFormat="1" ht="13.5" customHeight="1">
      <c r="A306" s="53"/>
      <c r="B306" s="54"/>
      <c r="C306" s="54"/>
      <c r="D306" s="54"/>
      <c r="E306" s="54"/>
      <c r="F306" s="54"/>
      <c r="G306" s="54"/>
      <c r="H306" s="54"/>
      <c r="I306" s="54"/>
      <c r="J306" s="54"/>
      <c r="K306" s="22"/>
      <c r="L306" s="22"/>
      <c r="M306" s="22"/>
    </row>
    <row r="307" spans="1:13" ht="13.5" customHeight="1">
      <c r="A307" s="57" t="s">
        <v>62</v>
      </c>
      <c r="B307" s="54">
        <f>SUM(B308:B309)</f>
        <v>114</v>
      </c>
      <c r="C307" s="54">
        <f>SUM(C308:C309)</f>
        <v>114</v>
      </c>
      <c r="D307" s="54">
        <f>IF(B307&gt;0,C307*100/B307," ")</f>
        <v>100</v>
      </c>
      <c r="E307" s="54">
        <f>SUM(E308:E309)</f>
        <v>110</v>
      </c>
      <c r="F307" s="54">
        <f>SUM(F308:F309)</f>
        <v>110</v>
      </c>
      <c r="G307" s="54">
        <f>IF(C307&gt;0,F307*100/C307," ")</f>
        <v>96.491228070175438</v>
      </c>
      <c r="H307" s="54">
        <f>SUM(H308:H309)</f>
        <v>0</v>
      </c>
      <c r="I307" s="54">
        <f>SUM(I308:I309)</f>
        <v>0</v>
      </c>
      <c r="J307" s="54">
        <f>SUM(J308:J309)</f>
        <v>0</v>
      </c>
      <c r="K307" s="22"/>
      <c r="L307" s="22"/>
      <c r="M307" s="22"/>
    </row>
    <row r="308" spans="1:13" ht="13.5" customHeight="1">
      <c r="A308" s="56" t="s">
        <v>15</v>
      </c>
      <c r="B308" s="67">
        <v>10</v>
      </c>
      <c r="C308" s="67">
        <v>10</v>
      </c>
      <c r="D308" s="71">
        <f>IF(B308&gt;0,C308*100/B308," ")</f>
        <v>100</v>
      </c>
      <c r="E308" s="67">
        <f>F308+H308</f>
        <v>10</v>
      </c>
      <c r="F308" s="67">
        <v>10</v>
      </c>
      <c r="G308" s="68">
        <f>IF(C308&gt;0,F308*100/C308," ")</f>
        <v>100</v>
      </c>
      <c r="H308" s="67"/>
      <c r="I308" s="67"/>
      <c r="J308" s="67"/>
      <c r="K308" s="22"/>
      <c r="L308" s="24"/>
      <c r="M308" s="24"/>
    </row>
    <row r="309" spans="1:13" ht="12.75" customHeight="1">
      <c r="A309" s="62" t="s">
        <v>16</v>
      </c>
      <c r="B309" s="79">
        <v>104</v>
      </c>
      <c r="C309" s="79">
        <v>104</v>
      </c>
      <c r="D309" s="71">
        <f>IF(B309&gt;0,C309*100/B309," ")</f>
        <v>100</v>
      </c>
      <c r="E309" s="67">
        <f>F309+H309</f>
        <v>100</v>
      </c>
      <c r="F309" s="67">
        <v>100</v>
      </c>
      <c r="G309" s="68">
        <f>IF(C309&gt;0,F309*100/C309," ")</f>
        <v>96.15384615384616</v>
      </c>
      <c r="H309" s="79"/>
      <c r="I309" s="79"/>
      <c r="J309" s="79"/>
      <c r="K309" s="24"/>
      <c r="L309" s="24"/>
      <c r="M309" s="24"/>
    </row>
    <row r="310" spans="1:13" s="7" customFormat="1" ht="13.5" customHeight="1">
      <c r="A310" s="63" t="str">
        <f>A$26</f>
        <v xml:space="preserve"> на эту дату 2020 г</v>
      </c>
      <c r="B310" s="80">
        <v>110</v>
      </c>
      <c r="C310" s="80">
        <v>110</v>
      </c>
      <c r="D310" s="71">
        <f>IF(B310&gt;0,C310*100/B310," ")</f>
        <v>100</v>
      </c>
      <c r="E310" s="70">
        <f>F310+H310</f>
        <v>110</v>
      </c>
      <c r="F310" s="70">
        <v>110</v>
      </c>
      <c r="G310" s="68">
        <f>IF(C310&gt;0,F310*100/C310," ")</f>
        <v>100</v>
      </c>
      <c r="H310" s="80"/>
      <c r="I310" s="80"/>
      <c r="J310" s="80"/>
      <c r="K310" s="24"/>
      <c r="L310" s="25"/>
      <c r="M310" s="25"/>
    </row>
    <row r="311" spans="1:13" ht="13.5" customHeight="1">
      <c r="A311" s="55" t="s">
        <v>17</v>
      </c>
      <c r="B311" s="68">
        <f>B307-B310</f>
        <v>4</v>
      </c>
      <c r="C311" s="68">
        <f>C307-C310</f>
        <v>4</v>
      </c>
      <c r="D311" s="68"/>
      <c r="E311" s="68">
        <f>E307-E310</f>
        <v>0</v>
      </c>
      <c r="F311" s="68"/>
      <c r="G311" s="68"/>
      <c r="H311" s="68"/>
      <c r="I311" s="68"/>
      <c r="J311" s="68"/>
      <c r="K311" s="25"/>
      <c r="L311" s="15"/>
      <c r="M311" s="15"/>
    </row>
    <row r="312" spans="1:13" ht="13.5" customHeight="1">
      <c r="A312" s="55"/>
      <c r="B312" s="68"/>
      <c r="C312" s="68"/>
      <c r="D312" s="68"/>
      <c r="E312" s="68"/>
      <c r="F312" s="68"/>
      <c r="G312" s="68"/>
      <c r="H312" s="68"/>
      <c r="I312" s="68"/>
      <c r="J312" s="68"/>
      <c r="K312" s="25"/>
      <c r="L312" s="15"/>
      <c r="M312" s="15"/>
    </row>
    <row r="313" spans="1:13" ht="13.5" customHeight="1">
      <c r="A313" s="57" t="s">
        <v>63</v>
      </c>
      <c r="B313" s="54">
        <f>SUM(B314:B315)</f>
        <v>61</v>
      </c>
      <c r="C313" s="54">
        <f>SUM(C314:C315)</f>
        <v>61</v>
      </c>
      <c r="D313" s="54">
        <f>IF(B313&gt;0,C313*100/B313," ")</f>
        <v>100</v>
      </c>
      <c r="E313" s="54">
        <f>SUM(E314:E315)</f>
        <v>54</v>
      </c>
      <c r="F313" s="54">
        <f>SUM(F314:F315)</f>
        <v>54</v>
      </c>
      <c r="G313" s="54">
        <f>IF(C313&gt;0,F313*100/C313," ")</f>
        <v>88.52459016393442</v>
      </c>
      <c r="H313" s="54">
        <f>SUM(H314:H315)</f>
        <v>0</v>
      </c>
      <c r="I313" s="54">
        <f>SUM(I314:I315)</f>
        <v>0</v>
      </c>
      <c r="J313" s="54">
        <f>SUM(J314:J315)</f>
        <v>0</v>
      </c>
      <c r="K313" s="15"/>
      <c r="L313" s="22"/>
      <c r="M313" s="22"/>
    </row>
    <row r="314" spans="1:13" ht="13.5" customHeight="1">
      <c r="A314" s="56" t="s">
        <v>15</v>
      </c>
      <c r="B314" s="67">
        <v>12</v>
      </c>
      <c r="C314" s="67">
        <v>12</v>
      </c>
      <c r="D314" s="68">
        <f>IF(B314&gt;0,C314*100/B314," ")</f>
        <v>100</v>
      </c>
      <c r="E314" s="67">
        <f>F314+H314</f>
        <v>12</v>
      </c>
      <c r="F314" s="67">
        <v>12</v>
      </c>
      <c r="G314" s="68">
        <f>IF(C314&gt;0,F314*100/C314," ")</f>
        <v>100</v>
      </c>
      <c r="H314" s="67"/>
      <c r="I314" s="67"/>
      <c r="J314" s="67"/>
      <c r="K314" s="22"/>
      <c r="L314" s="24"/>
      <c r="M314" s="24"/>
    </row>
    <row r="315" spans="1:13" ht="15" customHeight="1">
      <c r="A315" s="56" t="s">
        <v>16</v>
      </c>
      <c r="B315" s="67">
        <v>49</v>
      </c>
      <c r="C315" s="67">
        <v>49</v>
      </c>
      <c r="D315" s="68">
        <f>IF(B315&gt;0,C315*100/B315," ")</f>
        <v>100</v>
      </c>
      <c r="E315" s="67">
        <f>F315+H315</f>
        <v>42</v>
      </c>
      <c r="F315" s="67">
        <v>42</v>
      </c>
      <c r="G315" s="68">
        <f>IF(C315&gt;0,F315*100/C315," ")</f>
        <v>85.714285714285708</v>
      </c>
      <c r="H315" s="67"/>
      <c r="I315" s="67"/>
      <c r="J315" s="67"/>
      <c r="K315" s="24"/>
      <c r="L315" s="24"/>
      <c r="M315" s="24"/>
    </row>
    <row r="316" spans="1:13" s="7" customFormat="1" ht="15" customHeight="1">
      <c r="A316" s="58" t="str">
        <f>A$26</f>
        <v xml:space="preserve"> на эту дату 2020 г</v>
      </c>
      <c r="B316" s="70">
        <v>31</v>
      </c>
      <c r="C316" s="70">
        <v>31</v>
      </c>
      <c r="D316" s="71">
        <f>IF(B316&gt;0,C316*100/B316," ")</f>
        <v>100</v>
      </c>
      <c r="E316" s="70">
        <f>F316+H316</f>
        <v>30</v>
      </c>
      <c r="F316" s="70">
        <v>30</v>
      </c>
      <c r="G316" s="68">
        <f>IF(C316&gt;0,F316*100/C316," ")</f>
        <v>96.774193548387103</v>
      </c>
      <c r="H316" s="70"/>
      <c r="I316" s="70"/>
      <c r="J316" s="70"/>
      <c r="K316" s="24"/>
      <c r="L316" s="25"/>
      <c r="M316" s="25"/>
    </row>
    <row r="317" spans="1:13" ht="13.5" customHeight="1">
      <c r="A317" s="55" t="s">
        <v>17</v>
      </c>
      <c r="B317" s="68">
        <f>B313-B316</f>
        <v>30</v>
      </c>
      <c r="C317" s="68">
        <f>C313-C316</f>
        <v>30</v>
      </c>
      <c r="D317" s="71">
        <f>IF(B317&gt;0,C317*100/B317," ")</f>
        <v>100</v>
      </c>
      <c r="E317" s="68">
        <f>E313-E316</f>
        <v>24</v>
      </c>
      <c r="F317" s="68"/>
      <c r="G317" s="68"/>
      <c r="H317" s="68"/>
      <c r="I317" s="68"/>
      <c r="J317" s="68"/>
      <c r="K317" s="25"/>
      <c r="L317" s="15"/>
      <c r="M317" s="15"/>
    </row>
    <row r="318" spans="1:13" ht="13.5" customHeight="1">
      <c r="A318" s="55"/>
      <c r="B318" s="68"/>
      <c r="C318" s="68"/>
      <c r="D318" s="71"/>
      <c r="E318" s="68"/>
      <c r="F318" s="68"/>
      <c r="G318" s="68"/>
      <c r="H318" s="68"/>
      <c r="I318" s="68"/>
      <c r="J318" s="68"/>
      <c r="K318" s="25"/>
      <c r="L318" s="15"/>
      <c r="M318" s="15"/>
    </row>
    <row r="319" spans="1:13" ht="13.5" customHeight="1">
      <c r="A319" s="57" t="s">
        <v>64</v>
      </c>
      <c r="B319" s="54">
        <f>SUM(B320:B321)</f>
        <v>728</v>
      </c>
      <c r="C319" s="54">
        <f>SUM(C320:C321)</f>
        <v>625</v>
      </c>
      <c r="D319" s="54">
        <f>IF(B319&gt;0,C319*100/B319," ")</f>
        <v>85.85164835164835</v>
      </c>
      <c r="E319" s="54">
        <f>SUM(E320:E321)</f>
        <v>545</v>
      </c>
      <c r="F319" s="54">
        <f>SUM(F320:F321)</f>
        <v>545</v>
      </c>
      <c r="G319" s="54">
        <f>IF(C319&gt;0,F319*100/C319," ")</f>
        <v>87.2</v>
      </c>
      <c r="H319" s="54">
        <f>SUM(H320:H321)</f>
        <v>0</v>
      </c>
      <c r="I319" s="54">
        <f>SUM(I320:I321)</f>
        <v>0</v>
      </c>
      <c r="J319" s="54">
        <f>SUM(J320:J321)</f>
        <v>0</v>
      </c>
      <c r="K319" s="15"/>
      <c r="L319" s="22"/>
      <c r="M319" s="22"/>
    </row>
    <row r="320" spans="1:13" ht="13.5" customHeight="1">
      <c r="A320" s="56" t="s">
        <v>15</v>
      </c>
      <c r="B320" s="67">
        <v>429</v>
      </c>
      <c r="C320" s="67">
        <v>370</v>
      </c>
      <c r="D320" s="68">
        <f>IF(B320&gt;0,C320*100/B320," ")</f>
        <v>86.247086247086244</v>
      </c>
      <c r="E320" s="67">
        <f>F320+H320</f>
        <v>325</v>
      </c>
      <c r="F320" s="67">
        <v>325</v>
      </c>
      <c r="G320" s="68">
        <f>IF(C320&gt;0,F320*100/C320," ")</f>
        <v>87.837837837837839</v>
      </c>
      <c r="H320" s="67">
        <v>0</v>
      </c>
      <c r="I320" s="67"/>
      <c r="J320" s="67"/>
      <c r="K320" s="22"/>
      <c r="L320" s="24"/>
      <c r="M320" s="24"/>
    </row>
    <row r="321" spans="1:13" ht="13.5" customHeight="1">
      <c r="A321" s="56" t="s">
        <v>16</v>
      </c>
      <c r="B321" s="67">
        <v>299</v>
      </c>
      <c r="C321" s="67">
        <v>255</v>
      </c>
      <c r="D321" s="68">
        <f>IF(B321&gt;0,C321*100/B321," ")</f>
        <v>85.284280936454849</v>
      </c>
      <c r="E321" s="67">
        <f>F321+H321</f>
        <v>220</v>
      </c>
      <c r="F321" s="67">
        <v>220</v>
      </c>
      <c r="G321" s="68">
        <f>IF(C321&gt;0,F321*100/C321," ")</f>
        <v>86.274509803921575</v>
      </c>
      <c r="H321" s="67"/>
      <c r="I321" s="67"/>
      <c r="J321" s="67"/>
      <c r="K321" s="24"/>
      <c r="L321" s="24"/>
      <c r="M321" s="24"/>
    </row>
    <row r="322" spans="1:13" s="7" customFormat="1" ht="13.5" customHeight="1">
      <c r="A322" s="58" t="str">
        <f>A$26</f>
        <v xml:space="preserve"> на эту дату 2020 г</v>
      </c>
      <c r="B322" s="70">
        <v>488</v>
      </c>
      <c r="C322" s="70">
        <v>415</v>
      </c>
      <c r="D322" s="71">
        <f>IF(B322&gt;0,C322*100/B322," ")</f>
        <v>85.040983606557376</v>
      </c>
      <c r="E322" s="70">
        <f>F322+H322</f>
        <v>385</v>
      </c>
      <c r="F322" s="70">
        <v>385</v>
      </c>
      <c r="G322" s="68">
        <f>IF(C322&gt;0,F322*100/C322," ")</f>
        <v>92.771084337349393</v>
      </c>
      <c r="H322" s="70"/>
      <c r="I322" s="70"/>
      <c r="J322" s="70"/>
      <c r="K322" s="24"/>
      <c r="L322" s="25"/>
      <c r="M322" s="25"/>
    </row>
    <row r="323" spans="1:13" ht="13.5" customHeight="1">
      <c r="A323" s="55" t="s">
        <v>17</v>
      </c>
      <c r="B323" s="68">
        <f t="shared" ref="B323:G323" si="58">B319-B322</f>
        <v>240</v>
      </c>
      <c r="C323" s="68">
        <f t="shared" si="58"/>
        <v>210</v>
      </c>
      <c r="D323" s="68">
        <f t="shared" si="58"/>
        <v>0.81066474509097475</v>
      </c>
      <c r="E323" s="68">
        <f t="shared" si="58"/>
        <v>160</v>
      </c>
      <c r="F323" s="68">
        <f t="shared" si="58"/>
        <v>160</v>
      </c>
      <c r="G323" s="68">
        <f t="shared" si="58"/>
        <v>-5.5710843373493901</v>
      </c>
      <c r="H323" s="68"/>
      <c r="I323" s="68"/>
      <c r="J323" s="68"/>
      <c r="K323" s="25"/>
      <c r="L323" s="15"/>
      <c r="M323" s="15"/>
    </row>
    <row r="324" spans="1:13" ht="13.5" customHeight="1">
      <c r="A324" s="55"/>
      <c r="B324" s="68"/>
      <c r="C324" s="68"/>
      <c r="D324" s="68"/>
      <c r="E324" s="68"/>
      <c r="F324" s="68"/>
      <c r="G324" s="68"/>
      <c r="H324" s="68"/>
      <c r="I324" s="68"/>
      <c r="J324" s="68"/>
      <c r="K324" s="25"/>
      <c r="L324" s="15"/>
      <c r="M324" s="15"/>
    </row>
    <row r="325" spans="1:13" ht="13.5" customHeight="1">
      <c r="A325" s="57" t="s">
        <v>65</v>
      </c>
      <c r="B325" s="54">
        <f>SUM(B326:B327)</f>
        <v>13</v>
      </c>
      <c r="C325" s="54">
        <f>SUM(C326:C327)</f>
        <v>13</v>
      </c>
      <c r="D325" s="54">
        <f>IF(B325&gt;0,C325*100/B325," ")</f>
        <v>100</v>
      </c>
      <c r="E325" s="54">
        <f>SUM(E326:E327)</f>
        <v>13</v>
      </c>
      <c r="F325" s="54">
        <f>SUM(F326:F327)</f>
        <v>13</v>
      </c>
      <c r="G325" s="54">
        <f>IF(C325&gt;0,F325*100/C325," ")</f>
        <v>100</v>
      </c>
      <c r="H325" s="54">
        <f>SUM(H326:H327)</f>
        <v>0</v>
      </c>
      <c r="I325" s="54">
        <f>SUM(I326:I327)</f>
        <v>0</v>
      </c>
      <c r="J325" s="54">
        <f>SUM(J326:J327)</f>
        <v>0</v>
      </c>
      <c r="K325" s="15"/>
      <c r="L325" s="22"/>
      <c r="M325" s="22"/>
    </row>
    <row r="326" spans="1:13" ht="13.5" customHeight="1">
      <c r="A326" s="56" t="s">
        <v>15</v>
      </c>
      <c r="B326" s="67">
        <v>3</v>
      </c>
      <c r="C326" s="67">
        <v>3</v>
      </c>
      <c r="D326" s="68">
        <f>IF(B326&gt;0,C326*100/B326," ")</f>
        <v>100</v>
      </c>
      <c r="E326" s="67">
        <f>F326+H326</f>
        <v>3</v>
      </c>
      <c r="F326" s="67">
        <v>3</v>
      </c>
      <c r="G326" s="68">
        <f>IF(C326&gt;0,F326*100/C326," ")</f>
        <v>100</v>
      </c>
      <c r="H326" s="67"/>
      <c r="I326" s="67"/>
      <c r="J326" s="67"/>
      <c r="K326" s="22"/>
      <c r="L326" s="24"/>
      <c r="M326" s="24"/>
    </row>
    <row r="327" spans="1:13" ht="13.5" customHeight="1">
      <c r="A327" s="56" t="s">
        <v>16</v>
      </c>
      <c r="B327" s="67">
        <v>10</v>
      </c>
      <c r="C327" s="67">
        <v>10</v>
      </c>
      <c r="D327" s="68">
        <f>IF(B327&gt;0,C327*100/B327," ")</f>
        <v>100</v>
      </c>
      <c r="E327" s="67">
        <f>F327+H327</f>
        <v>10</v>
      </c>
      <c r="F327" s="67">
        <v>10</v>
      </c>
      <c r="G327" s="68">
        <f>IF(C327&gt;0,F327*100/C327," ")</f>
        <v>100</v>
      </c>
      <c r="H327" s="67"/>
      <c r="I327" s="67"/>
      <c r="J327" s="67"/>
      <c r="K327" s="24"/>
      <c r="L327" s="24"/>
      <c r="M327" s="24"/>
    </row>
    <row r="328" spans="1:13" s="7" customFormat="1" ht="13.5" customHeight="1">
      <c r="A328" s="58" t="str">
        <f>A$26</f>
        <v xml:space="preserve"> на эту дату 2020 г</v>
      </c>
      <c r="B328" s="70">
        <v>20</v>
      </c>
      <c r="C328" s="70">
        <v>20</v>
      </c>
      <c r="D328" s="71">
        <f>IF(B328&gt;0,C328*100/B328," ")</f>
        <v>100</v>
      </c>
      <c r="E328" s="70">
        <f>F328+H328</f>
        <v>15</v>
      </c>
      <c r="F328" s="70">
        <v>15</v>
      </c>
      <c r="G328" s="68">
        <f>IF(C328&gt;0,F328*100/C328," ")</f>
        <v>75</v>
      </c>
      <c r="H328" s="70"/>
      <c r="I328" s="70"/>
      <c r="J328" s="70"/>
      <c r="K328" s="24"/>
      <c r="L328" s="25"/>
      <c r="M328" s="25"/>
    </row>
    <row r="329" spans="1:13" ht="13.5" customHeight="1">
      <c r="A329" s="64" t="s">
        <v>17</v>
      </c>
      <c r="B329" s="81">
        <f t="shared" ref="B329:G329" si="59">B325-B328</f>
        <v>-7</v>
      </c>
      <c r="C329" s="81">
        <f t="shared" si="59"/>
        <v>-7</v>
      </c>
      <c r="D329" s="81">
        <f t="shared" si="59"/>
        <v>0</v>
      </c>
      <c r="E329" s="81">
        <f t="shared" si="59"/>
        <v>-2</v>
      </c>
      <c r="F329" s="81">
        <f t="shared" si="59"/>
        <v>-2</v>
      </c>
      <c r="G329" s="81">
        <f t="shared" si="59"/>
        <v>25</v>
      </c>
      <c r="H329" s="81"/>
      <c r="I329" s="81"/>
      <c r="J329" s="81"/>
      <c r="K329" s="25"/>
      <c r="L329" s="15"/>
      <c r="M329" s="15"/>
    </row>
    <row r="330" spans="1:13" ht="13.5" customHeight="1">
      <c r="A330" s="55"/>
      <c r="B330" s="68"/>
      <c r="C330" s="68"/>
      <c r="D330" s="68"/>
      <c r="E330" s="68"/>
      <c r="F330" s="68"/>
      <c r="G330" s="68"/>
      <c r="H330" s="68"/>
      <c r="I330" s="68"/>
      <c r="J330" s="68"/>
      <c r="K330" s="15"/>
      <c r="L330" s="15"/>
      <c r="M330" s="15"/>
    </row>
    <row r="331" spans="1:13" ht="13.5" customHeight="1">
      <c r="A331" s="14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3" ht="13.5" customHeight="1">
      <c r="A332" s="14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3" ht="16.5" customHeight="1">
      <c r="A333" s="10" t="s">
        <v>74</v>
      </c>
      <c r="B333" s="10"/>
      <c r="C333" s="10"/>
      <c r="D333" s="11"/>
      <c r="E333" s="10"/>
      <c r="F333" s="10"/>
      <c r="G333" s="11"/>
      <c r="H333" s="10"/>
      <c r="I333" s="10"/>
      <c r="J333" s="2"/>
    </row>
    <row r="334" spans="1:13" ht="15" customHeight="1">
      <c r="A334" s="10" t="s">
        <v>75</v>
      </c>
      <c r="B334" s="10"/>
      <c r="C334" s="10"/>
      <c r="D334" s="11"/>
      <c r="E334" s="12"/>
      <c r="F334" s="12"/>
      <c r="G334" s="13"/>
      <c r="H334" s="12" t="s">
        <v>78</v>
      </c>
      <c r="I334" s="10"/>
      <c r="J334" s="2"/>
    </row>
    <row r="335" spans="1:13" ht="13.5" customHeight="1">
      <c r="D335" s="3"/>
      <c r="E335" s="5"/>
      <c r="F335" s="5"/>
      <c r="G335" s="6"/>
      <c r="H335" s="5"/>
      <c r="I335" s="5"/>
    </row>
  </sheetData>
  <customSheetViews>
    <customSheetView guid="{9245CD29-C61A-4C13-949F-647E13D93554}" showPageBreaks="1" printArea="1">
      <pane ySplit="8" topLeftCell="A9" activePane="bottomLeft" state="frozen"/>
      <selection pane="bottomLeft" activeCell="H110" sqref="H110"/>
      <pageMargins left="0.98425196850393704" right="0.39370078740157483" top="0.19685039370078741" bottom="0.39370078740157483" header="0.51181102362204722" footer="0.11811023622047245"/>
      <printOptions horizontalCentered="1"/>
      <pageSetup paperSize="9" scale="95" orientation="landscape" horizontalDpi="300" verticalDpi="300" r:id="rId1"/>
      <headerFooter alignWithMargins="0">
        <oddFooter>Страница &amp;P</oddFooter>
      </headerFooter>
    </customSheetView>
    <customSheetView guid="{920D9248-701A-40E7-ADF7-BF89737A6AB3}" showPageBreaks="1" printArea="1" showRuler="0">
      <pane ySplit="8" topLeftCell="A9" activePane="bottomLeft" state="frozen"/>
      <selection pane="bottomLeft" activeCell="A20" sqref="A20"/>
      <pageMargins left="0.98425196850393704" right="0.39370078740157483" top="0.19685039370078741" bottom="0.39370078740157483" header="0.51181102362204722" footer="0.11811023622047245"/>
      <printOptions horizontalCentered="1"/>
      <pageSetup paperSize="9" scale="105" orientation="landscape" horizontalDpi="300" verticalDpi="300" r:id="rId2"/>
      <headerFooter alignWithMargins="0">
        <oddFooter>Страница &amp;P</oddFooter>
      </headerFooter>
    </customSheetView>
    <customSheetView guid="{48431510-E80F-4067-B029-B83DBBE60E27}" scale="70" showPageBreaks="1" printArea="1" hiddenRows="1" showRuler="0" topLeftCell="A2">
      <pane ySplit="8" topLeftCell="A196" activePane="bottomLeft"/>
      <selection pane="bottomLeft" activeCell="F275" sqref="F275:F276"/>
      <pageMargins left="0.70866141732283472" right="0.23622047244094491" top="0.19685039370078741" bottom="0.39370078740157483" header="0.51181102362204722" footer="0.11811023622047245"/>
      <printOptions horizontalCentered="1"/>
      <pageSetup paperSize="9" orientation="landscape" horizontalDpi="300" verticalDpi="300" r:id="rId3"/>
      <headerFooter alignWithMargins="0">
        <oddFooter>Страница &amp;P</oddFooter>
      </headerFooter>
    </customSheetView>
    <customSheetView guid="{293D0460-A472-11D6-8973-90B4034B8D20}" scale="70" hiddenRows="1" showRuler="0">
      <selection activeCell="I14" sqref="I14"/>
      <pageMargins left="0.98425196850393704" right="0.39370078740157483" top="0.19685039370078741" bottom="0.39370078740157483" header="0.51181102362204722" footer="0.11811023622047245"/>
      <printOptions horizontalCentered="1"/>
      <pageSetup paperSize="9" scale="105" orientation="landscape" horizontalDpi="300" verticalDpi="300" r:id="rId4"/>
      <headerFooter alignWithMargins="0">
        <oddFooter>Страница &amp;P</oddFooter>
      </headerFooter>
    </customSheetView>
    <customSheetView guid="{DBFDD620-A52F-11D6-8A47-0050FC4FAA03}" scale="70" showPageBreaks="1" printArea="1" showRuler="0">
      <pane ySplit="9" topLeftCell="A179" activePane="bottomLeft"/>
      <selection pane="bottomLeft" activeCell="P204" sqref="P204"/>
      <pageMargins left="0.98425196850393704" right="0.39370078740157483" top="0.19685039370078741" bottom="0.39370078740157483" header="0.51181102362204722" footer="0.11811023622047245"/>
      <printOptions horizontalCentered="1"/>
      <pageSetup paperSize="9" scale="105" orientation="landscape" horizontalDpi="300" verticalDpi="300" r:id="rId5"/>
      <headerFooter alignWithMargins="0">
        <oddFooter>Страница &amp;P</oddFooter>
      </headerFooter>
    </customSheetView>
    <customSheetView guid="{44A0AE11-7ED7-458F-8886-3892C56D6B21}" showPageBreaks="1" showRuler="0">
      <pane ySplit="9" topLeftCell="A10" activePane="bottomLeft" state="frozen"/>
      <selection pane="bottomLeft" activeCell="L23" sqref="L23"/>
      <pageMargins left="0.98425196850393704" right="0.39370078740157483" top="0.19685039370078741" bottom="0.39370078740157483" header="0.51181102362204722" footer="0.11811023622047245"/>
      <printOptions horizontalCentered="1"/>
      <pageSetup paperSize="9" scale="105" orientation="landscape" horizontalDpi="300" verticalDpi="300" r:id="rId6"/>
      <headerFooter alignWithMargins="0">
        <oddFooter>Страница &amp;P</oddFooter>
      </headerFooter>
    </customSheetView>
  </customSheetViews>
  <mergeCells count="3">
    <mergeCell ref="A2:J2"/>
    <mergeCell ref="A1:J1"/>
    <mergeCell ref="A3:J3"/>
  </mergeCells>
  <phoneticPr fontId="0" type="noConversion"/>
  <printOptions horizontalCentered="1"/>
  <pageMargins left="0.98425196850393704" right="0.39370078740157483" top="0.19685039370078741" bottom="0.39370078740157483" header="0.51181102362204722" footer="0.11811023622047245"/>
  <pageSetup paperSize="9" scale="82" orientation="landscape" horizontalDpi="300" verticalDpi="300" r:id="rId7"/>
  <headerFooter alignWithMargins="0">
    <oddFooter>Страница &amp;P</oddFooter>
  </headerFooter>
  <rowBreaks count="6" manualBreakCount="6">
    <brk id="45" max="9" man="1"/>
    <brk id="91" max="9" man="1"/>
    <brk id="134" max="9" man="1"/>
    <brk id="177" max="9" man="1"/>
    <brk id="264" max="9" man="1"/>
    <brk id="30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Рес</vt:lpstr>
      <vt:lpstr>'Свод Рес'!Заголовки_для_печати</vt:lpstr>
      <vt:lpstr>'Свод Рес'!Область_печати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2021-03-30T10:29:16Z</cp:lastPrinted>
  <dcterms:created xsi:type="dcterms:W3CDTF">2000-01-13T10:17:32Z</dcterms:created>
  <dcterms:modified xsi:type="dcterms:W3CDTF">2021-04-20T10:32:03Z</dcterms:modified>
</cp:coreProperties>
</file>